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90" windowWidth="14205" windowHeight="7515" activeTab="1"/>
  </bookViews>
  <sheets>
    <sheet name="Харажат" sheetId="1" r:id="rId1"/>
    <sheet name="даромад" sheetId="2" r:id="rId2"/>
    <sheet name="шахар-туманлар" sheetId="3" r:id="rId3"/>
    <sheet name="сохалар буйича гурух" sheetId="4" state="hidden" r:id="rId4"/>
  </sheets>
  <definedNames>
    <definedName name="_xlfn.IFERROR" hidden="1">#NAME?</definedName>
    <definedName name="_xlnm.Print_Titles" localSheetId="1">'даромад'!$A:$A,'даромад'!$5:$8</definedName>
    <definedName name="_xlnm.Print_Titles" localSheetId="0">'Харажат'!$A:$B,'Харажат'!$5:$6</definedName>
    <definedName name="_xlnm.Print_Titles" localSheetId="2">'шахар-туманлар'!$A:$B</definedName>
    <definedName name="_xlnm.Print_Area" localSheetId="1">'даромад'!$A$1:$BE$54</definedName>
    <definedName name="_xlnm.Print_Area" localSheetId="0">'Харажат'!$A$1:$BF$52</definedName>
    <definedName name="_xlnm.Print_Area" localSheetId="2">'шахар-туманлар'!$A$1:$Q$22</definedName>
  </definedNames>
  <calcPr fullCalcOnLoad="1"/>
</workbook>
</file>

<file path=xl/sharedStrings.xml><?xml version="1.0" encoding="utf-8"?>
<sst xmlns="http://schemas.openxmlformats.org/spreadsheetml/2006/main" count="434" uniqueCount="210">
  <si>
    <t>М А Ъ Л У М О Т</t>
  </si>
  <si>
    <t>Фарқи</t>
  </si>
  <si>
    <t>(+, -)</t>
  </si>
  <si>
    <t>%%</t>
  </si>
  <si>
    <t>А</t>
  </si>
  <si>
    <t>Аникланган режа</t>
  </si>
  <si>
    <t>Касса</t>
  </si>
  <si>
    <t>ЖАМИ</t>
  </si>
  <si>
    <t>Чернобил АЭС оқибатларини барт. этиш хараж.</t>
  </si>
  <si>
    <t>Аниқланган режа</t>
  </si>
  <si>
    <t>Ижтимоий соҳалар, жами</t>
  </si>
  <si>
    <t>Умумий таълим</t>
  </si>
  <si>
    <t>Кадрлар тайёрлаш</t>
  </si>
  <si>
    <t>Маданият</t>
  </si>
  <si>
    <t>Фан</t>
  </si>
  <si>
    <t>Соғлиқни сақлаш</t>
  </si>
  <si>
    <t>Суд, прокуратура органлари</t>
  </si>
  <si>
    <t>Давлат Ҳукумат органларини сақлаш харажатлари</t>
  </si>
  <si>
    <t>Давлат бошқарув органларини сақлаш харажатлари</t>
  </si>
  <si>
    <t>Маҳаллий ўзини ўзи бошқарув органлари</t>
  </si>
  <si>
    <t>Заҳира жамғармаси</t>
  </si>
  <si>
    <t>Сайловлар ўтказиш билан боғлиқ харажатлар</t>
  </si>
  <si>
    <t>Капитал қўйилмалар ва лойиҳалаштириш харажатлари</t>
  </si>
  <si>
    <t>Турмуш фаровонлигини ошириш харажатлари</t>
  </si>
  <si>
    <t>Мудофаа ва ҳуқуқни муҳофаза қилиш орган.сақлаш</t>
  </si>
  <si>
    <t>Харажатлар номи</t>
  </si>
  <si>
    <t>Бажарилиши</t>
  </si>
  <si>
    <t>ХАРАЖАТЛАР ЖАМИ</t>
  </si>
  <si>
    <t>Шаҳар ва туманлар номи</t>
  </si>
  <si>
    <t>Харажатлар жами</t>
  </si>
  <si>
    <t>Тасдиқланган режа</t>
  </si>
  <si>
    <t>(+), (-)</t>
  </si>
  <si>
    <t>A</t>
  </si>
  <si>
    <t>млн.сўмда</t>
  </si>
  <si>
    <t>Қишлоқ хўжалиги ташкилотлари</t>
  </si>
  <si>
    <t>Наманган вилояти маҳаллий бюджети</t>
  </si>
  <si>
    <t>Иқтисодиёт харажатлари</t>
  </si>
  <si>
    <t>Коммундренаж</t>
  </si>
  <si>
    <t>Иситиш қозонхоналари ва коммунал хўжаликнинг иситиш тизимларини капитал таъмирлаш</t>
  </si>
  <si>
    <t>Тоза худуд</t>
  </si>
  <si>
    <t>Давлат ветеринария кумитаси</t>
  </si>
  <si>
    <t>Жисмоний тарбия ва спорт</t>
  </si>
  <si>
    <t>Расмий мехмонлар қабуллар уйи</t>
  </si>
  <si>
    <t>Фуқароларга зарарни қоплаш</t>
  </si>
  <si>
    <t>Адвокатлар хизмати</t>
  </si>
  <si>
    <t>Ижтимоий кўникма маркази</t>
  </si>
  <si>
    <t>Индексация маблаглари</t>
  </si>
  <si>
    <t>Давлат мукофотларини тўлаш бўйича харажатлар</t>
  </si>
  <si>
    <t>харажатларининг 2018 йил 1 чорак ижроси тўғрисида дастлабки</t>
  </si>
  <si>
    <t>1-гурух</t>
  </si>
  <si>
    <t>2-гурух</t>
  </si>
  <si>
    <t>3-гурух</t>
  </si>
  <si>
    <t>4-гурух</t>
  </si>
  <si>
    <t>Касса харажат</t>
  </si>
  <si>
    <t>Фарки(+,-)</t>
  </si>
  <si>
    <t>Бошқа харажатлар</t>
  </si>
  <si>
    <t>Обод кишлок жамгармасига ажратиладиган маблаглар</t>
  </si>
  <si>
    <t>Махаллаларни комплекс ривожлантириш жамгармасига ажаратиладиган маблаглар</t>
  </si>
  <si>
    <t>Бош бошқарма бошлиғи</t>
  </si>
  <si>
    <t>9.</t>
  </si>
  <si>
    <t>Маҳаллий бюджетдан молиялаштириладиган бошқа муассасалар ва тадбирлар</t>
  </si>
  <si>
    <t>8.6</t>
  </si>
  <si>
    <t>8.5</t>
  </si>
  <si>
    <t>8.4</t>
  </si>
  <si>
    <t>8.3</t>
  </si>
  <si>
    <t xml:space="preserve">Давлат ва жамият эхтиёжлари учун ер участкаларини олиб куйилиши билан жисмоний ва юридик шахсларга етказилган зарарларни коплаш буйича харажатлари </t>
  </si>
  <si>
    <t>8.2</t>
  </si>
  <si>
    <t>8.1</t>
  </si>
  <si>
    <t>8.</t>
  </si>
  <si>
    <t>Қабуллар уйини сақлаш харажатлари</t>
  </si>
  <si>
    <t>7.</t>
  </si>
  <si>
    <t>Ижтимоий кўникма марказлари</t>
  </si>
  <si>
    <t>6.</t>
  </si>
  <si>
    <t>Фуқароларнинг ўзини ўзи бошқариш органларини сақлаш</t>
  </si>
  <si>
    <t>5.</t>
  </si>
  <si>
    <t>Давлат бошқарув органларини сақлаш</t>
  </si>
  <si>
    <t>4.</t>
  </si>
  <si>
    <t>Марказлаштирилган инвестицияларни молиялаштиришга харажатлар</t>
  </si>
  <si>
    <t>3.</t>
  </si>
  <si>
    <t>Ветеринария қўмитаси</t>
  </si>
  <si>
    <t>2.11</t>
  </si>
  <si>
    <t>Чигиртка ва қизил капалакка қарши профилактика ва курашиш радиологик ва токсикологик кузатувларни олиб бориш, тупроқ ҳамда қишлоқ хўжалик маҳсулотларидаги оғир металл тузлари ва пестицидлар чўкинди қолдиқлари, тўпланган радионуклидларни таҳлил қилиш бўйича чора-тадбирларни</t>
  </si>
  <si>
    <t>2.10</t>
  </si>
  <si>
    <t>Давлат экология қўмитасининг ҳудудий бошқармалари</t>
  </si>
  <si>
    <t>2.9</t>
  </si>
  <si>
    <t>Ўрмон хўжалиги ташкилотлари</t>
  </si>
  <si>
    <t>2.8</t>
  </si>
  <si>
    <t>Қишлоқ хўжалиги вазирлиги ташкилотлари</t>
  </si>
  <si>
    <t>2.7</t>
  </si>
  <si>
    <t>Сув хўжалиги вазириги ташкилотлари</t>
  </si>
  <si>
    <t>2.6</t>
  </si>
  <si>
    <t>Кўп хонадонли уй-жой фондига туташ ҳудудларни ободонлаштириш</t>
  </si>
  <si>
    <t>2.5</t>
  </si>
  <si>
    <t>"Тоза ҳудуд" Давлат унитар корхонаси</t>
  </si>
  <si>
    <t>2.4</t>
  </si>
  <si>
    <t>Уй-жой коммунал хўжалиги вазирлигининг худудий бўлимларини сақлаш харажатлари</t>
  </si>
  <si>
    <t>2.3</t>
  </si>
  <si>
    <t>Дренаж ишлари билан боғлиқ харажатлар</t>
  </si>
  <si>
    <t>2.2</t>
  </si>
  <si>
    <t>Ободонлаштириш</t>
  </si>
  <si>
    <t>2.1</t>
  </si>
  <si>
    <t>Иқтисодиётга харажатлар</t>
  </si>
  <si>
    <t>2.</t>
  </si>
  <si>
    <t>1.10</t>
  </si>
  <si>
    <t>1.9</t>
  </si>
  <si>
    <t>Шаҳар пассажир транспортида баъзи категориядаги кишиларнинг бепул юришларини бюджетдан қоплаш</t>
  </si>
  <si>
    <t>1.8</t>
  </si>
  <si>
    <t>Чернобиль фалокатини бартараф этишда қатнашганларни ижтимоий ҳимоялаш</t>
  </si>
  <si>
    <t>1.7</t>
  </si>
  <si>
    <t>Болали оилаларга ва кам таъминланган оилаларга нафақалар</t>
  </si>
  <si>
    <t>1.6</t>
  </si>
  <si>
    <t>1.5</t>
  </si>
  <si>
    <t xml:space="preserve">   - Спорт</t>
  </si>
  <si>
    <t>1.4</t>
  </si>
  <si>
    <t xml:space="preserve">   - Маданият оммавий ахборот воситалари</t>
  </si>
  <si>
    <t>1.3</t>
  </si>
  <si>
    <t>1.2</t>
  </si>
  <si>
    <t xml:space="preserve"> - кадрлар тайёрлаш</t>
  </si>
  <si>
    <t xml:space="preserve"> - умумий таълим</t>
  </si>
  <si>
    <t xml:space="preserve">   - мактабгача таълим</t>
  </si>
  <si>
    <t>Маориф</t>
  </si>
  <si>
    <t>1.1</t>
  </si>
  <si>
    <t>шу жумладан:</t>
  </si>
  <si>
    <t>Ижтимоий соҳа ва аҳолини ижтимоий қўллаб-қувватлашга харажатлар - жами</t>
  </si>
  <si>
    <t>1.</t>
  </si>
  <si>
    <t>I. Харажатлар - жами</t>
  </si>
  <si>
    <t>№</t>
  </si>
  <si>
    <t>Даромадлар маҳаллий</t>
  </si>
  <si>
    <t>Даромадлар контингент</t>
  </si>
  <si>
    <t>2.7.1</t>
  </si>
  <si>
    <t>В.М.03.05.2018 й 320-сонли карорига асосан электр энергия тулови.</t>
  </si>
  <si>
    <t>Жами</t>
  </si>
  <si>
    <t>Туман ва шахарлар бюджетига бериладиган максадли ижтимоий трансфертлар</t>
  </si>
  <si>
    <t>Мингбулоқ туман бюджети</t>
  </si>
  <si>
    <t>Косонсой туман бюджети</t>
  </si>
  <si>
    <t>Наманган туман бюджети</t>
  </si>
  <si>
    <t>Поп туман бюджети</t>
  </si>
  <si>
    <t>Тўрақўрғон туман бюджети</t>
  </si>
  <si>
    <t>Уйчи туман бюджети</t>
  </si>
  <si>
    <t>Чортоқ туман бюджети</t>
  </si>
  <si>
    <t>Янгиқўрғон туман бюджети</t>
  </si>
  <si>
    <t>Норин туман бюджети</t>
  </si>
  <si>
    <t>Учқўрғон туман бюджети</t>
  </si>
  <si>
    <t>Чуст туман бюджети</t>
  </si>
  <si>
    <t>даромадларининг 2019 йил 1 июль холатига ижроси тўғрисида дастлабки</t>
  </si>
  <si>
    <t>Вилоят бюджети</t>
  </si>
  <si>
    <t>Даромадлар номи</t>
  </si>
  <si>
    <t>Аниқланган  режа</t>
  </si>
  <si>
    <t xml:space="preserve">Бажарилиши </t>
  </si>
  <si>
    <t>Юридик шахслардан олинадиган фойда солиғи</t>
  </si>
  <si>
    <t>Норезидентлар томонидан тўланадиган фойда солиғи</t>
  </si>
  <si>
    <t>Ягона солиқ тўловидан Давлат бюджетига ажратмалар</t>
  </si>
  <si>
    <t>Жисмоний шахслардан олинадиган даромад солиғи</t>
  </si>
  <si>
    <t>Тадбиркорлик фаолияти билан шуғулланувчи юридик ва жисмоний шахслардан олинадиган қатъий белгиланган даромад солиғи</t>
  </si>
  <si>
    <t>Қўшилган қиймат солиғи</t>
  </si>
  <si>
    <t>Акциз солиғи, жами</t>
  </si>
  <si>
    <t xml:space="preserve"> - ароқ</t>
  </si>
  <si>
    <t xml:space="preserve"> - коньяк</t>
  </si>
  <si>
    <t xml:space="preserve"> - табиий вино</t>
  </si>
  <si>
    <t xml:space="preserve"> - бошқа винолар</t>
  </si>
  <si>
    <t xml:space="preserve"> - шампан, газли ва вижиллаб турадиган винолар</t>
  </si>
  <si>
    <t xml:space="preserve"> - этил спирти</t>
  </si>
  <si>
    <t xml:space="preserve"> - таркибида 30 фоиздан ортиқ этил спирти бўлган бошқа алкогол маҳсулотлари</t>
  </si>
  <si>
    <t xml:space="preserve"> - таркибида 10 фоиздан 30 фоизгача этил спирти бўлган бошқа алкогол маҳсулотлари</t>
  </si>
  <si>
    <t xml:space="preserve"> - пиво</t>
  </si>
  <si>
    <t xml:space="preserve"> - бензин, дизел ёқилғиси ва газ реализациясидан солиқ</t>
  </si>
  <si>
    <t xml:space="preserve"> - бензин </t>
  </si>
  <si>
    <t xml:space="preserve"> - дизел ёқилғиси</t>
  </si>
  <si>
    <t xml:space="preserve"> - авиация керосини (маторное масло)</t>
  </si>
  <si>
    <t xml:space="preserve"> - Автомобили производства ЗАО «Дженерал Моторс Узбекистан»</t>
  </si>
  <si>
    <t xml:space="preserve"> - табиий газ</t>
  </si>
  <si>
    <t xml:space="preserve"> - чакана савдо тармоғида сотилаётган, олтиндан тайёрланган заргарлик буюмлари</t>
  </si>
  <si>
    <t xml:space="preserve"> - ўсимлик (пахта) ёғи</t>
  </si>
  <si>
    <t>Юридик шахсларнинг мол-мулкига солинадиган солиқ</t>
  </si>
  <si>
    <t>Жисмоний шахсларнинг мол-мулкига солинадиган солиқ</t>
  </si>
  <si>
    <t>Юридик шахсларнинг ер солиғи</t>
  </si>
  <si>
    <t>Жисмоний шахсларнинг ер солиғи</t>
  </si>
  <si>
    <t>Ягона ер солиғи</t>
  </si>
  <si>
    <t>Ер қаъридан фойдаланганлик учун солиқ (норуда материаллари)</t>
  </si>
  <si>
    <t>Сув ресурсларидан фойдаланганлик учун солиқ</t>
  </si>
  <si>
    <t>Ободонлаштириш ва ижтимоий инфратузилмани ривожлантириш солиғи</t>
  </si>
  <si>
    <t>Давлат божи</t>
  </si>
  <si>
    <t>Жарималар</t>
  </si>
  <si>
    <t>ЎзР ИИВ Йўл ҳаракати хавфсизлиги Бош бошқармаси ва унинг ҳудудий бўлинмалари томонидан ундириладиган йиғимлар</t>
  </si>
  <si>
    <t>Бозорлар даромадидан тушум</t>
  </si>
  <si>
    <t>Маҳаллий йиғимлар</t>
  </si>
  <si>
    <t>Бошқа тушумлар</t>
  </si>
  <si>
    <t>Даромадлар жами</t>
  </si>
  <si>
    <t>Талим сохаси учун республика бюджетидан олинган максадли ижтимоий трансфертлар</t>
  </si>
  <si>
    <t>Тиббиет сохаси учун республика бюджетидан олинган максадли ижтимоий трансфертлар</t>
  </si>
  <si>
    <t>Талим сохаси учун вилоятлар ва Тошкент шахар бюджетларидан олинган максадли ижтимоий трансфертлар</t>
  </si>
  <si>
    <t>Тиббиет сохаси учун вилоятлар ва Тошкент шахар бюджетларидан олинган максадли ижтимоий трансфертлар</t>
  </si>
  <si>
    <t>Мактабгача талим сохаси учун республика бюджетидан олинган максадли ижтимоий трансфертлар</t>
  </si>
  <si>
    <t>Мактабгача талим сохаси учун вилоятлар ва Тошкент шахар бюджетларидан олинган максадли ижтимоий трансфертлар</t>
  </si>
  <si>
    <t>Наманган шаҳар бюджети</t>
  </si>
  <si>
    <t>Наманган шаҳри</t>
  </si>
  <si>
    <t>Мингбулоқ тумани</t>
  </si>
  <si>
    <t>Косонсой тумани</t>
  </si>
  <si>
    <t>Наманган тумани</t>
  </si>
  <si>
    <t>Поп тумани</t>
  </si>
  <si>
    <t>Тўрақўрғон тумани</t>
  </si>
  <si>
    <t>Уйчи тумани</t>
  </si>
  <si>
    <t>Чортоқ тумани</t>
  </si>
  <si>
    <t>Янгиқўрғон тумани</t>
  </si>
  <si>
    <t>Норин тумани</t>
  </si>
  <si>
    <t>Учқўрғон тумани</t>
  </si>
  <si>
    <t>Чуст тумани</t>
  </si>
  <si>
    <t>Наманган вилояти маҳаллий бюджетлари даромадлари ва харажатларининг 2019 йил 1 июль холатига ижроси тўғрисида дастлабки</t>
  </si>
  <si>
    <t>Т.Юсупов</t>
  </si>
  <si>
    <t>млн.сўм</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</si>
</sst>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_ ;[Red]\-#,##0.0\ "/>
    <numFmt numFmtId="166" formatCode="#,##0.0"/>
    <numFmt numFmtId="167" formatCode="0.0%"/>
    <numFmt numFmtId="168" formatCode="#,##0.00000000_ ;[Red]\-#,##0.00000000\ "/>
    <numFmt numFmtId="169" formatCode="#,##0_ ;[Red]\-#,##0\ "/>
  </numFmts>
  <fonts count="51">
    <font>
      <sz val="10"/>
      <name val="Arial Cyr"/>
      <family val="0"/>
    </font>
    <font>
      <sz val="11"/>
      <color indexed="8"/>
      <name val="Calibri"/>
      <family val="2"/>
    </font>
    <font>
      <sz val="8"/>
      <name val="Arial Cyr"/>
      <family val="0"/>
    </font>
    <font>
      <sz val="12"/>
      <name val="Arial"/>
      <family val="2"/>
    </font>
    <font>
      <b/>
      <sz val="12"/>
      <name val="Arial"/>
      <family val="2"/>
    </font>
    <font>
      <sz val="10"/>
      <name val="Arial"/>
      <family val="2"/>
    </font>
    <font>
      <b/>
      <sz val="12"/>
      <color indexed="56"/>
      <name val="Arial"/>
      <family val="2"/>
    </font>
    <font>
      <sz val="12"/>
      <color indexed="56"/>
      <name val="Arial"/>
      <family val="2"/>
    </font>
    <font>
      <sz val="10"/>
      <color indexed="56"/>
      <name val="Arial"/>
      <family val="2"/>
    </font>
    <font>
      <b/>
      <sz val="10"/>
      <color indexed="56"/>
      <name val="Arial"/>
      <family val="2"/>
    </font>
    <font>
      <i/>
      <sz val="12"/>
      <color indexed="56"/>
      <name val="Arial"/>
      <family val="2"/>
    </font>
    <font>
      <b/>
      <i/>
      <sz val="12"/>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2060"/>
      <name val="Arial"/>
      <family val="2"/>
    </font>
    <font>
      <b/>
      <sz val="12"/>
      <color rgb="FF002060"/>
      <name val="Arial"/>
      <family val="2"/>
    </font>
    <font>
      <b/>
      <sz val="10"/>
      <color rgb="FF002060"/>
      <name val="Arial"/>
      <family val="2"/>
    </font>
    <font>
      <i/>
      <sz val="12"/>
      <color rgb="FF002060"/>
      <name val="Arial"/>
      <family val="2"/>
    </font>
    <font>
      <sz val="10"/>
      <color rgb="FF002060"/>
      <name val="Arial"/>
      <family val="2"/>
    </font>
    <font>
      <b/>
      <i/>
      <sz val="12"/>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hair"/>
      <bottom style="hair"/>
    </border>
    <border>
      <left style="thin"/>
      <right style="medium"/>
      <top style="hair"/>
      <bottom style="hair"/>
    </border>
    <border>
      <left style="thin"/>
      <right style="medium"/>
      <top/>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hair"/>
      <bottom/>
    </border>
    <border>
      <left style="medium"/>
      <right style="thin"/>
      <top/>
      <bottom style="hair"/>
    </border>
    <border>
      <left style="medium"/>
      <right style="thin"/>
      <top style="hair"/>
      <bottom/>
    </border>
    <border>
      <left style="thin"/>
      <right style="medium"/>
      <top style="medium"/>
      <bottom style="medium"/>
    </border>
    <border>
      <left style="thin"/>
      <right style="thin"/>
      <top/>
      <bottom style="hair"/>
    </border>
    <border>
      <left style="thin"/>
      <right style="thin"/>
      <top style="hair"/>
      <bottom style="hair"/>
    </border>
    <border>
      <left style="thin"/>
      <right style="thin"/>
      <top style="medium"/>
      <bottom style="medium"/>
    </border>
    <border>
      <left style="thin"/>
      <right style="thin"/>
      <top style="hair"/>
      <bottom/>
    </border>
    <border>
      <left style="thin"/>
      <right style="thin"/>
      <top style="medium"/>
      <bottom style="hair"/>
    </border>
    <border>
      <left style="medium"/>
      <right/>
      <top style="medium"/>
      <bottom style="medium"/>
    </border>
    <border>
      <left/>
      <right style="thin"/>
      <top style="medium"/>
      <bottom style="medium"/>
    </border>
    <border>
      <left style="thin"/>
      <right style="thin"/>
      <top/>
      <bottom/>
    </border>
    <border>
      <left style="medium"/>
      <right style="thin"/>
      <top style="medium"/>
      <bottom style="medium"/>
    </border>
    <border>
      <left style="thin"/>
      <right/>
      <top style="medium"/>
      <bottom style="medium"/>
    </border>
    <border>
      <left style="thin"/>
      <right/>
      <top/>
      <bottom style="hair"/>
    </border>
    <border>
      <left style="thin"/>
      <right/>
      <top style="hair"/>
      <bottom style="hair"/>
    </border>
    <border>
      <left style="thin"/>
      <right/>
      <top style="hair"/>
      <bottom/>
    </border>
    <border>
      <left style="thin">
        <color rgb="FF002060"/>
      </left>
      <right style="medium"/>
      <top style="hair">
        <color rgb="FF002060"/>
      </top>
      <bottom style="medium"/>
    </border>
    <border>
      <left style="thin">
        <color rgb="FF002060"/>
      </left>
      <right style="thin">
        <color rgb="FF002060"/>
      </right>
      <top style="hair">
        <color rgb="FF002060"/>
      </top>
      <bottom style="medium"/>
    </border>
    <border>
      <left/>
      <right style="thin">
        <color rgb="FF002060"/>
      </right>
      <top style="hair">
        <color rgb="FF002060"/>
      </top>
      <bottom style="medium"/>
    </border>
    <border>
      <left style="hair"/>
      <right style="medium"/>
      <top style="hair">
        <color rgb="FF002060"/>
      </top>
      <bottom style="medium"/>
    </border>
    <border>
      <left style="medium"/>
      <right/>
      <top/>
      <bottom style="medium"/>
    </border>
    <border>
      <left style="thin">
        <color rgb="FF002060"/>
      </left>
      <right style="medium"/>
      <top style="hair">
        <color rgb="FF002060"/>
      </top>
      <bottom style="hair">
        <color rgb="FF002060"/>
      </bottom>
    </border>
    <border>
      <left style="thin">
        <color rgb="FF002060"/>
      </left>
      <right style="thin">
        <color rgb="FF002060"/>
      </right>
      <top style="hair">
        <color rgb="FF002060"/>
      </top>
      <bottom style="hair">
        <color rgb="FF002060"/>
      </bottom>
    </border>
    <border>
      <left style="thin"/>
      <right/>
      <top style="hair"/>
      <bottom style="medium"/>
    </border>
    <border>
      <left style="medium"/>
      <right style="thin"/>
      <top style="medium"/>
      <bottom style="hair"/>
    </border>
    <border>
      <left style="thin"/>
      <right/>
      <top style="medium"/>
      <bottom style="hair"/>
    </border>
    <border>
      <left style="thin"/>
      <right style="medium"/>
      <top style="medium"/>
      <bottom style="hair"/>
    </border>
    <border>
      <left style="medium"/>
      <right style="thin">
        <color rgb="FF002060"/>
      </right>
      <top style="hair">
        <color rgb="FF002060"/>
      </top>
      <bottom style="medium"/>
    </border>
    <border>
      <left style="medium"/>
      <right style="thin"/>
      <top/>
      <bottom style="medium"/>
    </border>
    <border>
      <left style="thin"/>
      <right style="thin"/>
      <top/>
      <bottom style="medium"/>
    </border>
    <border>
      <left style="thin"/>
      <right style="medium"/>
      <top/>
      <bottom style="medium"/>
    </border>
    <border>
      <left style="medium"/>
      <right/>
      <top style="medium"/>
      <bottom/>
    </border>
    <border>
      <left style="medium"/>
      <right/>
      <top/>
      <bottom/>
    </border>
    <border>
      <left style="thin">
        <color rgb="FF002060"/>
      </left>
      <right style="thin">
        <color rgb="FF002060"/>
      </right>
      <top style="medium"/>
      <bottom style="hair">
        <color rgb="FF002060"/>
      </bottom>
    </border>
    <border>
      <left style="thin">
        <color rgb="FF002060"/>
      </left>
      <right style="medium"/>
      <top style="medium"/>
      <bottom style="hair">
        <color rgb="FF002060"/>
      </bottom>
    </border>
    <border>
      <left style="hair"/>
      <right style="medium"/>
      <top style="medium"/>
      <bottom style="hair">
        <color rgb="FF002060"/>
      </bottom>
    </border>
    <border>
      <left style="hair"/>
      <right style="medium"/>
      <top style="hair">
        <color rgb="FF002060"/>
      </top>
      <bottom style="hair">
        <color rgb="FF002060"/>
      </bottom>
    </border>
    <border>
      <left/>
      <right style="thin">
        <color rgb="FF002060"/>
      </right>
      <top style="medium"/>
      <bottom style="hair">
        <color rgb="FF002060"/>
      </bottom>
    </border>
    <border>
      <left/>
      <right style="thin">
        <color rgb="FF002060"/>
      </right>
      <top style="hair">
        <color rgb="FF002060"/>
      </top>
      <bottom style="hair">
        <color rgb="FF002060"/>
      </bottom>
    </border>
    <border>
      <left style="medium"/>
      <right style="thin">
        <color rgb="FF002060"/>
      </right>
      <top style="medium"/>
      <bottom style="hair">
        <color rgb="FF002060"/>
      </bottom>
    </border>
    <border>
      <left style="medium"/>
      <right style="thin">
        <color rgb="FF002060"/>
      </right>
      <top style="hair">
        <color rgb="FF002060"/>
      </top>
      <bottom style="hair">
        <color rgb="FF002060"/>
      </bottom>
    </border>
    <border>
      <left/>
      <right/>
      <top/>
      <bottom style="medium"/>
    </border>
    <border>
      <left/>
      <right/>
      <top style="medium"/>
      <bottom style="hair"/>
    </border>
    <border>
      <left/>
      <right style="thin"/>
      <top style="medium"/>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19">
    <xf numFmtId="0" fontId="0" fillId="0" borderId="0" xfId="0" applyAlignment="1">
      <alignment/>
    </xf>
    <xf numFmtId="0" fontId="3" fillId="0" borderId="0" xfId="0" applyFont="1" applyAlignment="1">
      <alignment/>
    </xf>
    <xf numFmtId="0" fontId="4" fillId="0" borderId="0" xfId="0" applyFont="1" applyAlignment="1">
      <alignment/>
    </xf>
    <xf numFmtId="164" fontId="3" fillId="0" borderId="0" xfId="0" applyNumberFormat="1" applyFont="1" applyAlignment="1">
      <alignment/>
    </xf>
    <xf numFmtId="0" fontId="5" fillId="0" borderId="0" xfId="0" applyFont="1" applyAlignment="1">
      <alignment/>
    </xf>
    <xf numFmtId="0" fontId="3" fillId="0" borderId="0" xfId="0" applyFont="1" applyAlignment="1">
      <alignment horizontal="right"/>
    </xf>
    <xf numFmtId="166" fontId="3" fillId="0" borderId="0" xfId="0" applyNumberFormat="1" applyFont="1" applyAlignment="1">
      <alignment horizontal="center"/>
    </xf>
    <xf numFmtId="165" fontId="3" fillId="0" borderId="0" xfId="0" applyNumberFormat="1" applyFont="1" applyAlignment="1">
      <alignment/>
    </xf>
    <xf numFmtId="0" fontId="3" fillId="0" borderId="10" xfId="0" applyFont="1" applyFill="1" applyBorder="1" applyAlignment="1">
      <alignment vertical="center" wrapText="1"/>
    </xf>
    <xf numFmtId="167" fontId="3" fillId="0" borderId="11" xfId="57" applyNumberFormat="1" applyFont="1" applyFill="1" applyBorder="1" applyAlignment="1">
      <alignment horizontal="center" vertical="center" wrapText="1"/>
    </xf>
    <xf numFmtId="167" fontId="3" fillId="0" borderId="12" xfId="57" applyNumberFormat="1" applyFont="1" applyFill="1" applyBorder="1" applyAlignment="1">
      <alignment horizontal="center" vertical="center" wrapText="1"/>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167" fontId="3" fillId="0" borderId="16" xfId="57" applyNumberFormat="1" applyFont="1" applyFill="1" applyBorder="1" applyAlignment="1">
      <alignment horizontal="center" vertical="center" wrapText="1"/>
    </xf>
    <xf numFmtId="0" fontId="3" fillId="0"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0" borderId="17" xfId="0" applyFont="1" applyFill="1" applyBorder="1" applyAlignment="1">
      <alignment horizontal="left"/>
    </xf>
    <xf numFmtId="167" fontId="4" fillId="0" borderId="19" xfId="57" applyNumberFormat="1" applyFont="1" applyFill="1" applyBorder="1" applyAlignment="1">
      <alignment horizontal="center" vertical="center"/>
    </xf>
    <xf numFmtId="167" fontId="4" fillId="0" borderId="19" xfId="57" applyNumberFormat="1" applyFont="1" applyFill="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center" vertical="center"/>
    </xf>
    <xf numFmtId="3" fontId="3" fillId="0" borderId="20" xfId="0" applyNumberFormat="1" applyFont="1" applyFill="1" applyBorder="1" applyAlignment="1">
      <alignment horizontal="center" vertical="center"/>
    </xf>
    <xf numFmtId="169" fontId="3" fillId="0" borderId="20" xfId="53" applyNumberFormat="1" applyFont="1" applyFill="1" applyBorder="1" applyAlignment="1">
      <alignment horizontal="center" vertical="center" wrapText="1"/>
      <protection/>
    </xf>
    <xf numFmtId="0" fontId="3" fillId="0" borderId="17" xfId="0" applyFont="1" applyFill="1" applyBorder="1" applyAlignment="1">
      <alignment wrapText="1"/>
    </xf>
    <xf numFmtId="3" fontId="3" fillId="0" borderId="21" xfId="0" applyNumberFormat="1" applyFont="1" applyFill="1" applyBorder="1" applyAlignment="1">
      <alignment horizontal="center" vertical="center"/>
    </xf>
    <xf numFmtId="169" fontId="3" fillId="0" borderId="21" xfId="53" applyNumberFormat="1" applyFont="1" applyFill="1" applyBorder="1" applyAlignment="1">
      <alignment horizontal="center" vertical="center" wrapText="1"/>
      <protection/>
    </xf>
    <xf numFmtId="3" fontId="4" fillId="0" borderId="22" xfId="0" applyNumberFormat="1" applyFont="1" applyFill="1" applyBorder="1" applyAlignment="1">
      <alignment horizontal="center" vertical="center"/>
    </xf>
    <xf numFmtId="169" fontId="4" fillId="0" borderId="22"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xf>
    <xf numFmtId="169" fontId="3" fillId="0" borderId="23" xfId="53" applyNumberFormat="1" applyFont="1" applyFill="1" applyBorder="1" applyAlignment="1">
      <alignment horizontal="center" vertical="center" wrapText="1"/>
      <protection/>
    </xf>
    <xf numFmtId="3" fontId="4" fillId="0" borderId="22" xfId="0" applyNumberFormat="1" applyFont="1" applyFill="1" applyBorder="1" applyAlignment="1">
      <alignment horizontal="center" vertical="center" shrinkToFit="1"/>
    </xf>
    <xf numFmtId="169" fontId="4" fillId="0" borderId="22" xfId="0" applyNumberFormat="1" applyFont="1" applyFill="1" applyBorder="1" applyAlignment="1">
      <alignment horizontal="center" vertical="center" shrinkToFi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left" vertical="center" shrinkToFit="1"/>
    </xf>
    <xf numFmtId="3" fontId="4" fillId="0" borderId="26" xfId="0" applyNumberFormat="1" applyFont="1" applyFill="1" applyBorder="1" applyAlignment="1">
      <alignment horizontal="center" vertical="center" shrinkToFit="1"/>
    </xf>
    <xf numFmtId="3" fontId="3" fillId="0" borderId="27"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0" fontId="4" fillId="0" borderId="25" xfId="0" applyFont="1" applyFill="1" applyBorder="1" applyAlignment="1">
      <alignment vertical="center"/>
    </xf>
    <xf numFmtId="3" fontId="4" fillId="0" borderId="26" xfId="0" applyNumberFormat="1" applyFont="1" applyFill="1" applyBorder="1" applyAlignment="1">
      <alignment horizontal="center" vertical="center"/>
    </xf>
    <xf numFmtId="167" fontId="45" fillId="0" borderId="12" xfId="57" applyNumberFormat="1" applyFont="1" applyFill="1" applyBorder="1" applyAlignment="1">
      <alignment horizontal="center" vertical="center" wrapText="1"/>
    </xf>
    <xf numFmtId="167" fontId="45" fillId="0" borderId="11" xfId="57" applyNumberFormat="1" applyFont="1" applyFill="1" applyBorder="1" applyAlignment="1">
      <alignment horizontal="center" vertical="center" wrapText="1"/>
    </xf>
    <xf numFmtId="167" fontId="45" fillId="0" borderId="16" xfId="57" applyNumberFormat="1" applyFont="1" applyFill="1" applyBorder="1" applyAlignment="1">
      <alignment horizontal="center" vertical="center" wrapText="1"/>
    </xf>
    <xf numFmtId="165" fontId="46" fillId="33" borderId="22" xfId="0" applyNumberFormat="1" applyFont="1" applyFill="1" applyBorder="1" applyAlignment="1">
      <alignment horizontal="center" vertical="center" wrapText="1"/>
    </xf>
    <xf numFmtId="167" fontId="46" fillId="33" borderId="19" xfId="57" applyNumberFormat="1" applyFont="1" applyFill="1" applyBorder="1" applyAlignment="1">
      <alignment horizontal="center" vertical="center" wrapText="1"/>
    </xf>
    <xf numFmtId="0" fontId="45" fillId="33" borderId="28" xfId="0" applyFont="1" applyFill="1" applyBorder="1" applyAlignment="1">
      <alignment horizontal="center" vertical="center"/>
    </xf>
    <xf numFmtId="0" fontId="46" fillId="33" borderId="29" xfId="0" applyFont="1" applyFill="1" applyBorder="1" applyAlignment="1">
      <alignment horizontal="center" vertical="center"/>
    </xf>
    <xf numFmtId="165" fontId="46" fillId="33" borderId="28" xfId="0" applyNumberFormat="1" applyFont="1" applyFill="1" applyBorder="1" applyAlignment="1">
      <alignment horizontal="center" vertical="center" wrapText="1"/>
    </xf>
    <xf numFmtId="49" fontId="45" fillId="0" borderId="0" xfId="0" applyNumberFormat="1" applyFont="1" applyFill="1" applyAlignment="1">
      <alignment horizontal="left"/>
    </xf>
    <xf numFmtId="49" fontId="46" fillId="0" borderId="0" xfId="0" applyNumberFormat="1" applyFont="1" applyFill="1" applyAlignment="1">
      <alignment horizontal="left"/>
    </xf>
    <xf numFmtId="0" fontId="46" fillId="0" borderId="0" xfId="0" applyFont="1" applyFill="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0" xfId="0" applyFont="1" applyFill="1" applyAlignment="1">
      <alignment horizontal="center" vertical="center" wrapText="1"/>
    </xf>
    <xf numFmtId="0" fontId="45" fillId="0" borderId="17" xfId="0" applyFont="1" applyFill="1" applyBorder="1" applyAlignment="1">
      <alignment horizontal="center" vertical="center"/>
    </xf>
    <xf numFmtId="0" fontId="45" fillId="0" borderId="30" xfId="0" applyFont="1" applyFill="1" applyBorder="1" applyAlignment="1">
      <alignment horizontal="left" vertical="center" wrapText="1" indent="1"/>
    </xf>
    <xf numFmtId="165" fontId="45" fillId="0" borderId="17" xfId="0" applyNumberFormat="1" applyFont="1" applyFill="1" applyBorder="1" applyAlignment="1">
      <alignment horizontal="center" vertical="center" wrapText="1"/>
    </xf>
    <xf numFmtId="165" fontId="45" fillId="0" borderId="20" xfId="0" applyNumberFormat="1" applyFont="1" applyFill="1" applyBorder="1" applyAlignment="1">
      <alignment horizontal="center" vertical="center" wrapText="1"/>
    </xf>
    <xf numFmtId="165" fontId="45" fillId="0" borderId="20" xfId="53" applyNumberFormat="1" applyFont="1" applyFill="1" applyBorder="1" applyAlignment="1">
      <alignment horizontal="center" vertical="center" wrapText="1"/>
      <protection/>
    </xf>
    <xf numFmtId="0" fontId="45" fillId="0" borderId="0" xfId="0" applyFont="1" applyFill="1" applyAlignment="1">
      <alignment/>
    </xf>
    <xf numFmtId="0" fontId="45" fillId="0" borderId="10" xfId="0" applyFont="1" applyFill="1" applyBorder="1" applyAlignment="1">
      <alignment horizontal="center" vertical="center"/>
    </xf>
    <xf numFmtId="0" fontId="45" fillId="0" borderId="31" xfId="0" applyFont="1" applyFill="1" applyBorder="1" applyAlignment="1">
      <alignment horizontal="left" vertical="center" wrapText="1" indent="1"/>
    </xf>
    <xf numFmtId="165" fontId="45" fillId="0" borderId="10" xfId="0" applyNumberFormat="1" applyFont="1" applyFill="1" applyBorder="1" applyAlignment="1">
      <alignment horizontal="center" vertical="center" wrapText="1"/>
    </xf>
    <xf numFmtId="165" fontId="45" fillId="0" borderId="21" xfId="0" applyNumberFormat="1" applyFont="1" applyFill="1" applyBorder="1" applyAlignment="1">
      <alignment horizontal="center" vertical="center" wrapText="1"/>
    </xf>
    <xf numFmtId="165" fontId="45" fillId="0" borderId="21" xfId="53" applyNumberFormat="1" applyFont="1" applyFill="1" applyBorder="1" applyAlignment="1">
      <alignment horizontal="center" vertical="center" wrapText="1"/>
      <protection/>
    </xf>
    <xf numFmtId="0" fontId="45" fillId="0" borderId="18" xfId="0" applyFont="1" applyFill="1" applyBorder="1" applyAlignment="1">
      <alignment horizontal="center" vertical="center"/>
    </xf>
    <xf numFmtId="0" fontId="45" fillId="0" borderId="32" xfId="0" applyFont="1" applyFill="1" applyBorder="1" applyAlignment="1">
      <alignment horizontal="left" vertical="center" wrapText="1" indent="1"/>
    </xf>
    <xf numFmtId="165" fontId="45" fillId="0" borderId="18" xfId="0" applyNumberFormat="1" applyFont="1" applyFill="1" applyBorder="1" applyAlignment="1">
      <alignment horizontal="center" vertical="center" wrapText="1"/>
    </xf>
    <xf numFmtId="165" fontId="45" fillId="0" borderId="23" xfId="0" applyNumberFormat="1" applyFont="1" applyFill="1" applyBorder="1" applyAlignment="1">
      <alignment horizontal="center" vertical="center" wrapText="1"/>
    </xf>
    <xf numFmtId="165" fontId="45" fillId="0" borderId="23" xfId="53" applyNumberFormat="1" applyFont="1" applyFill="1" applyBorder="1" applyAlignment="1">
      <alignment horizontal="center" vertical="center" wrapText="1"/>
      <protection/>
    </xf>
    <xf numFmtId="0" fontId="45" fillId="0" borderId="0" xfId="0" applyFont="1" applyFill="1" applyAlignment="1">
      <alignment horizontal="center" vertical="center"/>
    </xf>
    <xf numFmtId="165" fontId="45" fillId="0" borderId="0" xfId="0" applyNumberFormat="1" applyFont="1" applyFill="1" applyAlignment="1">
      <alignment/>
    </xf>
    <xf numFmtId="164" fontId="45" fillId="0" borderId="0" xfId="0" applyNumberFormat="1" applyFont="1" applyFill="1" applyAlignment="1">
      <alignment/>
    </xf>
    <xf numFmtId="168" fontId="45" fillId="0" borderId="0" xfId="0" applyNumberFormat="1" applyFont="1" applyFill="1" applyAlignment="1">
      <alignment/>
    </xf>
    <xf numFmtId="0" fontId="45" fillId="0" borderId="0" xfId="0" applyFont="1" applyFill="1" applyAlignment="1">
      <alignment horizontal="center"/>
    </xf>
    <xf numFmtId="164" fontId="46" fillId="0" borderId="0" xfId="0" applyNumberFormat="1" applyFont="1" applyFill="1" applyAlignment="1">
      <alignment horizontal="center"/>
    </xf>
    <xf numFmtId="0" fontId="46" fillId="0" borderId="0" xfId="0" applyFont="1" applyFill="1" applyAlignment="1">
      <alignment horizontal="left"/>
    </xf>
    <xf numFmtId="164" fontId="45" fillId="0" borderId="0" xfId="0" applyNumberFormat="1" applyFont="1" applyFill="1" applyAlignment="1">
      <alignment horizontal="right"/>
    </xf>
    <xf numFmtId="0" fontId="47"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3" fontId="45" fillId="0" borderId="0" xfId="0" applyNumberFormat="1" applyFont="1" applyFill="1" applyAlignment="1">
      <alignment/>
    </xf>
    <xf numFmtId="167" fontId="45" fillId="0" borderId="0" xfId="57" applyNumberFormat="1" applyFont="1" applyFill="1" applyAlignment="1">
      <alignment horizontal="center"/>
    </xf>
    <xf numFmtId="3" fontId="45" fillId="0" borderId="0" xfId="0" applyNumberFormat="1" applyFont="1" applyFill="1" applyAlignment="1">
      <alignment horizontal="center"/>
    </xf>
    <xf numFmtId="169" fontId="45" fillId="0" borderId="21" xfId="52" applyNumberFormat="1" applyFont="1" applyFill="1" applyBorder="1" applyAlignment="1">
      <alignment horizontal="center" vertical="center" wrapText="1"/>
      <protection/>
    </xf>
    <xf numFmtId="3" fontId="45" fillId="0" borderId="21" xfId="52" applyNumberFormat="1" applyFont="1" applyFill="1" applyBorder="1" applyAlignment="1">
      <alignment horizontal="center" vertical="center" wrapText="1"/>
      <protection/>
    </xf>
    <xf numFmtId="3" fontId="45" fillId="0" borderId="10" xfId="52" applyNumberFormat="1" applyFont="1" applyFill="1" applyBorder="1" applyAlignment="1">
      <alignment horizontal="center" vertical="center" wrapText="1"/>
      <protection/>
    </xf>
    <xf numFmtId="164" fontId="45" fillId="0" borderId="31" xfId="52" applyNumberFormat="1" applyFont="1" applyFill="1" applyBorder="1" applyAlignment="1">
      <alignment horizontal="left" vertical="center" wrapText="1" indent="1"/>
      <protection/>
    </xf>
    <xf numFmtId="49" fontId="45" fillId="0" borderId="10" xfId="52" applyNumberFormat="1" applyFont="1" applyFill="1" applyBorder="1" applyAlignment="1">
      <alignment horizontal="center" vertical="center" wrapText="1"/>
      <protection/>
    </xf>
    <xf numFmtId="49" fontId="45" fillId="0" borderId="31" xfId="52" applyNumberFormat="1" applyFont="1" applyFill="1" applyBorder="1" applyAlignment="1">
      <alignment horizontal="left" vertical="center" wrapText="1" indent="1"/>
      <protection/>
    </xf>
    <xf numFmtId="164" fontId="45" fillId="0" borderId="10" xfId="52" applyNumberFormat="1" applyFont="1" applyFill="1" applyBorder="1" applyAlignment="1">
      <alignment horizontal="center" vertical="center" wrapText="1"/>
      <protection/>
    </xf>
    <xf numFmtId="49" fontId="45" fillId="0" borderId="18" xfId="52" applyNumberFormat="1" applyFont="1" applyFill="1" applyBorder="1" applyAlignment="1">
      <alignment horizontal="center" vertical="center" wrapText="1"/>
      <protection/>
    </xf>
    <xf numFmtId="167" fontId="46" fillId="0" borderId="19" xfId="57" applyNumberFormat="1" applyFont="1" applyFill="1" applyBorder="1" applyAlignment="1">
      <alignment horizontal="center" vertical="center" wrapText="1"/>
    </xf>
    <xf numFmtId="169" fontId="46" fillId="0" borderId="22" xfId="52" applyNumberFormat="1" applyFont="1" applyFill="1" applyBorder="1" applyAlignment="1">
      <alignment horizontal="center" vertical="center" wrapText="1"/>
      <protection/>
    </xf>
    <xf numFmtId="3" fontId="46" fillId="0" borderId="22" xfId="52" applyNumberFormat="1" applyFont="1" applyFill="1" applyBorder="1" applyAlignment="1">
      <alignment horizontal="center" vertical="center" wrapText="1"/>
      <protection/>
    </xf>
    <xf numFmtId="3" fontId="46" fillId="0" borderId="28" xfId="52" applyNumberFormat="1" applyFont="1" applyFill="1" applyBorder="1" applyAlignment="1">
      <alignment horizontal="center" vertical="center" wrapText="1"/>
      <protection/>
    </xf>
    <xf numFmtId="164" fontId="46" fillId="0" borderId="29" xfId="52" applyNumberFormat="1" applyFont="1" applyFill="1" applyBorder="1" applyAlignment="1">
      <alignment horizontal="left" vertical="center" wrapText="1"/>
      <protection/>
    </xf>
    <xf numFmtId="164" fontId="46" fillId="0" borderId="28" xfId="52" applyNumberFormat="1" applyFont="1" applyFill="1" applyBorder="1" applyAlignment="1">
      <alignment horizontal="center" vertical="center" wrapText="1"/>
      <protection/>
    </xf>
    <xf numFmtId="169" fontId="45" fillId="0" borderId="23" xfId="52" applyNumberFormat="1" applyFont="1" applyFill="1" applyBorder="1" applyAlignment="1">
      <alignment horizontal="center" vertical="center" wrapText="1"/>
      <protection/>
    </xf>
    <xf numFmtId="3" fontId="45" fillId="0" borderId="23" xfId="52" applyNumberFormat="1" applyFont="1" applyFill="1" applyBorder="1" applyAlignment="1">
      <alignment horizontal="center" vertical="center" wrapText="1"/>
      <protection/>
    </xf>
    <xf numFmtId="3" fontId="45" fillId="0" borderId="18" xfId="52" applyNumberFormat="1" applyFont="1" applyFill="1" applyBorder="1" applyAlignment="1">
      <alignment horizontal="center" vertical="center" wrapText="1"/>
      <protection/>
    </xf>
    <xf numFmtId="49" fontId="45" fillId="0" borderId="32" xfId="52" applyNumberFormat="1" applyFont="1" applyFill="1" applyBorder="1" applyAlignment="1">
      <alignment horizontal="left" vertical="center" wrapText="1" indent="1"/>
      <protection/>
    </xf>
    <xf numFmtId="164" fontId="45" fillId="0" borderId="31" xfId="52" applyNumberFormat="1" applyFont="1" applyFill="1" applyBorder="1" applyAlignment="1">
      <alignment horizontal="left" vertical="center" wrapText="1" indent="2"/>
      <protection/>
    </xf>
    <xf numFmtId="169" fontId="45" fillId="0" borderId="20" xfId="52" applyNumberFormat="1" applyFont="1" applyFill="1" applyBorder="1" applyAlignment="1">
      <alignment horizontal="center" vertical="center" wrapText="1"/>
      <protection/>
    </xf>
    <xf numFmtId="3" fontId="45" fillId="0" borderId="20" xfId="52" applyNumberFormat="1" applyFont="1" applyFill="1" applyBorder="1" applyAlignment="1">
      <alignment horizontal="center" vertical="center" wrapText="1"/>
      <protection/>
    </xf>
    <xf numFmtId="3" fontId="45" fillId="0" borderId="17" xfId="52" applyNumberFormat="1" applyFont="1" applyFill="1" applyBorder="1" applyAlignment="1">
      <alignment horizontal="center" vertical="center" wrapText="1"/>
      <protection/>
    </xf>
    <xf numFmtId="164" fontId="48" fillId="0" borderId="30" xfId="52" applyNumberFormat="1" applyFont="1" applyFill="1" applyBorder="1" applyAlignment="1">
      <alignment horizontal="left" vertical="center" wrapText="1"/>
      <protection/>
    </xf>
    <xf numFmtId="164" fontId="48" fillId="0" borderId="17" xfId="52" applyNumberFormat="1" applyFont="1" applyFill="1" applyBorder="1" applyAlignment="1">
      <alignment horizontal="center" vertical="center" wrapText="1"/>
      <protection/>
    </xf>
    <xf numFmtId="1" fontId="49" fillId="0" borderId="33" xfId="57" applyNumberFormat="1" applyFont="1" applyFill="1" applyBorder="1" applyAlignment="1">
      <alignment horizontal="center"/>
    </xf>
    <xf numFmtId="0" fontId="49" fillId="0" borderId="34" xfId="0" applyFont="1" applyFill="1" applyBorder="1" applyAlignment="1">
      <alignment horizontal="center"/>
    </xf>
    <xf numFmtId="0" fontId="49" fillId="0" borderId="35" xfId="0" applyFont="1" applyFill="1" applyBorder="1" applyAlignment="1">
      <alignment horizontal="center"/>
    </xf>
    <xf numFmtId="0" fontId="49" fillId="0" borderId="36" xfId="0" applyFont="1" applyFill="1" applyBorder="1" applyAlignment="1">
      <alignment horizontal="center"/>
    </xf>
    <xf numFmtId="0" fontId="45" fillId="0" borderId="37" xfId="0" applyFont="1" applyFill="1" applyBorder="1" applyAlignment="1">
      <alignment horizontal="center"/>
    </xf>
    <xf numFmtId="167" fontId="46" fillId="0" borderId="38" xfId="57" applyNumberFormat="1" applyFont="1" applyFill="1" applyBorder="1" applyAlignment="1">
      <alignment horizontal="center" vertical="center" wrapText="1" shrinkToFit="1"/>
    </xf>
    <xf numFmtId="0" fontId="46" fillId="0" borderId="39" xfId="0" applyFont="1" applyFill="1" applyBorder="1" applyAlignment="1">
      <alignment horizontal="center" vertical="center" wrapText="1" shrinkToFit="1"/>
    </xf>
    <xf numFmtId="167" fontId="45" fillId="0" borderId="0" xfId="57" applyNumberFormat="1" applyFont="1" applyAlignment="1">
      <alignment horizontal="center"/>
    </xf>
    <xf numFmtId="164" fontId="46" fillId="0" borderId="10" xfId="52" applyNumberFormat="1" applyFont="1" applyFill="1" applyBorder="1" applyAlignment="1">
      <alignment horizontal="center" vertical="center" wrapText="1"/>
      <protection/>
    </xf>
    <xf numFmtId="164" fontId="46" fillId="0" borderId="31" xfId="52" applyNumberFormat="1" applyFont="1" applyFill="1" applyBorder="1" applyAlignment="1">
      <alignment horizontal="left" vertical="center" wrapText="1"/>
      <protection/>
    </xf>
    <xf numFmtId="3" fontId="46" fillId="0" borderId="10" xfId="52" applyNumberFormat="1" applyFont="1" applyFill="1" applyBorder="1" applyAlignment="1">
      <alignment horizontal="center" vertical="center" wrapText="1"/>
      <protection/>
    </xf>
    <xf numFmtId="3" fontId="46" fillId="0" borderId="21" xfId="52" applyNumberFormat="1" applyFont="1" applyFill="1" applyBorder="1" applyAlignment="1">
      <alignment horizontal="center" vertical="center" wrapText="1"/>
      <protection/>
    </xf>
    <xf numFmtId="169" fontId="46" fillId="0" borderId="21" xfId="52" applyNumberFormat="1" applyFont="1" applyFill="1" applyBorder="1" applyAlignment="1">
      <alignment horizontal="center" vertical="center" wrapText="1"/>
      <protection/>
    </xf>
    <xf numFmtId="167" fontId="46" fillId="0" borderId="11" xfId="57" applyNumberFormat="1" applyFont="1" applyFill="1" applyBorder="1" applyAlignment="1">
      <alignment horizontal="center" vertical="center" wrapText="1"/>
    </xf>
    <xf numFmtId="49" fontId="46" fillId="0" borderId="10" xfId="52" applyNumberFormat="1" applyFont="1" applyFill="1" applyBorder="1" applyAlignment="1">
      <alignment horizontal="center" vertical="center" wrapText="1"/>
      <protection/>
    </xf>
    <xf numFmtId="49" fontId="46" fillId="0" borderId="31" xfId="52" applyNumberFormat="1" applyFont="1" applyFill="1" applyBorder="1" applyAlignment="1">
      <alignment horizontal="left" vertical="center" wrapText="1" indent="1"/>
      <protection/>
    </xf>
    <xf numFmtId="0" fontId="46" fillId="0" borderId="0" xfId="0" applyFont="1" applyFill="1" applyAlignment="1">
      <alignment/>
    </xf>
    <xf numFmtId="0" fontId="49" fillId="0" borderId="13" xfId="0" applyFont="1" applyFill="1" applyBorder="1" applyAlignment="1">
      <alignment horizontal="center"/>
    </xf>
    <xf numFmtId="0" fontId="49" fillId="0" borderId="14" xfId="0" applyFont="1" applyFill="1" applyBorder="1" applyAlignment="1">
      <alignment horizontal="center"/>
    </xf>
    <xf numFmtId="0" fontId="49" fillId="0" borderId="15" xfId="0" applyFont="1" applyFill="1" applyBorder="1" applyAlignment="1">
      <alignment horizontal="center"/>
    </xf>
    <xf numFmtId="0" fontId="49" fillId="0" borderId="0" xfId="0" applyFont="1" applyFill="1" applyAlignment="1">
      <alignment/>
    </xf>
    <xf numFmtId="0" fontId="45" fillId="0" borderId="17" xfId="0" applyFont="1" applyBorder="1" applyAlignment="1">
      <alignment horizontal="left" vertical="center" wrapText="1"/>
    </xf>
    <xf numFmtId="165" fontId="45" fillId="0" borderId="20" xfId="0" applyNumberFormat="1" applyFont="1" applyFill="1" applyBorder="1" applyAlignment="1">
      <alignment horizontal="center" vertical="center" shrinkToFit="1"/>
    </xf>
    <xf numFmtId="167" fontId="45" fillId="0" borderId="12" xfId="57" applyNumberFormat="1" applyFont="1" applyFill="1" applyBorder="1" applyAlignment="1">
      <alignment horizontal="center" vertical="center" shrinkToFit="1"/>
    </xf>
    <xf numFmtId="0" fontId="46" fillId="33" borderId="28" xfId="0" applyFont="1" applyFill="1" applyBorder="1" applyAlignment="1">
      <alignment horizontal="left" vertical="center" wrapText="1"/>
    </xf>
    <xf numFmtId="0" fontId="45" fillId="0" borderId="10" xfId="0" applyFont="1" applyBorder="1" applyAlignment="1">
      <alignment horizontal="left" wrapText="1"/>
    </xf>
    <xf numFmtId="165" fontId="45" fillId="0" borderId="21" xfId="0" applyNumberFormat="1" applyFont="1" applyFill="1" applyBorder="1" applyAlignment="1">
      <alignment horizontal="center" vertical="center"/>
    </xf>
    <xf numFmtId="167" fontId="45" fillId="0" borderId="11" xfId="57" applyNumberFormat="1" applyFont="1" applyFill="1" applyBorder="1" applyAlignment="1">
      <alignment horizontal="center" vertical="center"/>
    </xf>
    <xf numFmtId="0" fontId="45" fillId="0" borderId="10" xfId="0" applyFont="1" applyBorder="1" applyAlignment="1">
      <alignment horizontal="justify"/>
    </xf>
    <xf numFmtId="1" fontId="45" fillId="0" borderId="0" xfId="0" applyNumberFormat="1" applyFont="1" applyFill="1" applyAlignment="1">
      <alignment/>
    </xf>
    <xf numFmtId="0" fontId="46" fillId="0" borderId="0" xfId="0" applyFont="1" applyAlignment="1">
      <alignment/>
    </xf>
    <xf numFmtId="0" fontId="50" fillId="0" borderId="0" xfId="0" applyFont="1" applyFill="1" applyAlignment="1">
      <alignment/>
    </xf>
    <xf numFmtId="49" fontId="45" fillId="0" borderId="0" xfId="0" applyNumberFormat="1" applyFont="1" applyFill="1" applyBorder="1" applyAlignment="1">
      <alignment horizontal="right" vertical="center"/>
    </xf>
    <xf numFmtId="49" fontId="46" fillId="0" borderId="13" xfId="52" applyNumberFormat="1" applyFont="1" applyFill="1" applyBorder="1" applyAlignment="1">
      <alignment horizontal="center" vertical="center" wrapText="1"/>
      <protection/>
    </xf>
    <xf numFmtId="49" fontId="46" fillId="0" borderId="40" xfId="52" applyNumberFormat="1" applyFont="1" applyFill="1" applyBorder="1" applyAlignment="1">
      <alignment horizontal="left" vertical="center" wrapText="1"/>
      <protection/>
    </xf>
    <xf numFmtId="3" fontId="46" fillId="0" borderId="13" xfId="52" applyNumberFormat="1" applyFont="1" applyFill="1" applyBorder="1" applyAlignment="1">
      <alignment horizontal="center" vertical="center" wrapText="1"/>
      <protection/>
    </xf>
    <xf numFmtId="3" fontId="46" fillId="0" borderId="14" xfId="52" applyNumberFormat="1" applyFont="1" applyFill="1" applyBorder="1" applyAlignment="1">
      <alignment horizontal="center" vertical="center" wrapText="1"/>
      <protection/>
    </xf>
    <xf numFmtId="169" fontId="46" fillId="0" borderId="14" xfId="52" applyNumberFormat="1" applyFont="1" applyFill="1" applyBorder="1" applyAlignment="1">
      <alignment horizontal="center" vertical="center" wrapText="1"/>
      <protection/>
    </xf>
    <xf numFmtId="167" fontId="46" fillId="0" borderId="15" xfId="57" applyNumberFormat="1" applyFont="1" applyFill="1" applyBorder="1" applyAlignment="1">
      <alignment horizontal="center" vertical="center" wrapText="1"/>
    </xf>
    <xf numFmtId="49" fontId="46" fillId="0" borderId="41" xfId="52" applyNumberFormat="1" applyFont="1" applyFill="1" applyBorder="1" applyAlignment="1">
      <alignment horizontal="center" vertical="center" wrapText="1"/>
      <protection/>
    </xf>
    <xf numFmtId="49" fontId="46" fillId="0" borderId="42" xfId="52" applyNumberFormat="1" applyFont="1" applyFill="1" applyBorder="1" applyAlignment="1">
      <alignment horizontal="left" vertical="center" wrapText="1"/>
      <protection/>
    </xf>
    <xf numFmtId="3" fontId="46" fillId="0" borderId="41" xfId="52" applyNumberFormat="1" applyFont="1" applyFill="1" applyBorder="1" applyAlignment="1">
      <alignment horizontal="center" vertical="center" wrapText="1"/>
      <protection/>
    </xf>
    <xf numFmtId="3" fontId="46" fillId="0" borderId="24" xfId="52" applyNumberFormat="1" applyFont="1" applyFill="1" applyBorder="1" applyAlignment="1">
      <alignment horizontal="center" vertical="center" wrapText="1"/>
      <protection/>
    </xf>
    <xf numFmtId="169" fontId="46" fillId="0" borderId="24" xfId="52" applyNumberFormat="1" applyFont="1" applyFill="1" applyBorder="1" applyAlignment="1">
      <alignment horizontal="center" vertical="center" wrapText="1"/>
      <protection/>
    </xf>
    <xf numFmtId="167" fontId="46" fillId="0" borderId="43" xfId="57" applyNumberFormat="1" applyFont="1" applyFill="1" applyBorder="1" applyAlignment="1">
      <alignment horizontal="center" vertical="center" wrapText="1"/>
    </xf>
    <xf numFmtId="49" fontId="45" fillId="0" borderId="40" xfId="52" applyNumberFormat="1" applyFont="1" applyFill="1" applyBorder="1" applyAlignment="1">
      <alignment horizontal="left" vertical="center" wrapText="1" indent="1"/>
      <protection/>
    </xf>
    <xf numFmtId="0" fontId="49" fillId="0" borderId="44" xfId="0" applyFont="1" applyFill="1" applyBorder="1" applyAlignment="1">
      <alignment horizontal="center"/>
    </xf>
    <xf numFmtId="0" fontId="45" fillId="0" borderId="45" xfId="0" applyFont="1" applyBorder="1" applyAlignment="1">
      <alignment horizontal="left" vertical="center" wrapText="1"/>
    </xf>
    <xf numFmtId="165" fontId="45" fillId="0" borderId="46" xfId="0" applyNumberFormat="1" applyFont="1" applyFill="1" applyBorder="1" applyAlignment="1">
      <alignment horizontal="center" vertical="center" shrinkToFit="1"/>
    </xf>
    <xf numFmtId="167" fontId="45" fillId="0" borderId="47" xfId="57" applyNumberFormat="1" applyFont="1" applyFill="1" applyBorder="1" applyAlignment="1">
      <alignment horizontal="center" vertical="center" shrinkToFit="1"/>
    </xf>
    <xf numFmtId="0" fontId="45" fillId="0" borderId="41" xfId="0" applyFont="1" applyBorder="1" applyAlignment="1">
      <alignment horizontal="left" vertical="center" wrapText="1"/>
    </xf>
    <xf numFmtId="165" fontId="45" fillId="0" borderId="24" xfId="0" applyNumberFormat="1" applyFont="1" applyFill="1" applyBorder="1" applyAlignment="1">
      <alignment horizontal="center" vertical="center" shrinkToFit="1"/>
    </xf>
    <xf numFmtId="167" fontId="45" fillId="0" borderId="43" xfId="57" applyNumberFormat="1" applyFont="1" applyFill="1" applyBorder="1" applyAlignment="1">
      <alignment horizontal="center" vertical="center" shrinkToFit="1"/>
    </xf>
    <xf numFmtId="0" fontId="45" fillId="0" borderId="13" xfId="0" applyFont="1" applyBorder="1" applyAlignment="1">
      <alignment horizontal="left" wrapText="1"/>
    </xf>
    <xf numFmtId="165" fontId="45" fillId="0" borderId="14" xfId="0" applyNumberFormat="1" applyFont="1" applyFill="1" applyBorder="1" applyAlignment="1">
      <alignment horizontal="center" vertical="center"/>
    </xf>
    <xf numFmtId="167" fontId="45" fillId="0" borderId="15" xfId="57" applyNumberFormat="1" applyFont="1" applyFill="1" applyBorder="1" applyAlignment="1">
      <alignment horizontal="center" vertical="center"/>
    </xf>
    <xf numFmtId="165" fontId="45" fillId="0" borderId="17" xfId="0" applyNumberFormat="1" applyFont="1" applyFill="1" applyBorder="1" applyAlignment="1">
      <alignment horizontal="center" vertical="center" shrinkToFit="1"/>
    </xf>
    <xf numFmtId="165" fontId="45" fillId="0" borderId="45" xfId="0" applyNumberFormat="1" applyFont="1" applyFill="1" applyBorder="1" applyAlignment="1">
      <alignment horizontal="center" vertical="center" shrinkToFit="1"/>
    </xf>
    <xf numFmtId="165" fontId="45" fillId="0" borderId="41" xfId="0" applyNumberFormat="1" applyFont="1" applyFill="1" applyBorder="1" applyAlignment="1">
      <alignment horizontal="center" vertical="center" shrinkToFit="1"/>
    </xf>
    <xf numFmtId="165" fontId="45" fillId="0" borderId="10" xfId="0" applyNumberFormat="1" applyFont="1" applyFill="1" applyBorder="1" applyAlignment="1">
      <alignment horizontal="center" vertical="center"/>
    </xf>
    <xf numFmtId="165" fontId="45" fillId="0" borderId="13" xfId="0" applyNumberFormat="1" applyFont="1" applyFill="1" applyBorder="1" applyAlignment="1">
      <alignment horizontal="center" vertical="center"/>
    </xf>
    <xf numFmtId="0" fontId="46" fillId="0" borderId="0" xfId="0" applyFont="1" applyAlignment="1">
      <alignment horizontal="center" vertical="center" wrapText="1"/>
    </xf>
    <xf numFmtId="0" fontId="45" fillId="0" borderId="48" xfId="0" applyFont="1" applyFill="1" applyBorder="1" applyAlignment="1">
      <alignment horizontal="center" vertical="center"/>
    </xf>
    <xf numFmtId="0" fontId="45" fillId="0" borderId="49" xfId="0" applyFont="1" applyFill="1" applyBorder="1" applyAlignment="1">
      <alignment horizontal="center" vertical="center"/>
    </xf>
    <xf numFmtId="0" fontId="46" fillId="0" borderId="50" xfId="0" applyFont="1" applyFill="1" applyBorder="1" applyAlignment="1">
      <alignment horizontal="center"/>
    </xf>
    <xf numFmtId="0" fontId="46" fillId="0" borderId="51" xfId="0" applyFont="1" applyFill="1" applyBorder="1" applyAlignment="1">
      <alignment horizontal="center"/>
    </xf>
    <xf numFmtId="0" fontId="46" fillId="0" borderId="52" xfId="0" applyFont="1" applyFill="1" applyBorder="1" applyAlignment="1">
      <alignment horizontal="center" vertical="center" wrapText="1"/>
    </xf>
    <xf numFmtId="0" fontId="46" fillId="0" borderId="53" xfId="0" applyFont="1" applyFill="1" applyBorder="1" applyAlignment="1">
      <alignment horizontal="center" vertical="center" wrapText="1"/>
    </xf>
    <xf numFmtId="0" fontId="46" fillId="0" borderId="54" xfId="0" applyFont="1" applyFill="1" applyBorder="1" applyAlignment="1">
      <alignment horizontal="center" vertical="center" wrapText="1"/>
    </xf>
    <xf numFmtId="0" fontId="46" fillId="0" borderId="55" xfId="0" applyFont="1" applyFill="1" applyBorder="1" applyAlignment="1">
      <alignment horizontal="center" vertical="center" wrapText="1"/>
    </xf>
    <xf numFmtId="0" fontId="46" fillId="0" borderId="50" xfId="0" applyFont="1" applyFill="1" applyBorder="1" applyAlignment="1">
      <alignment horizontal="center" vertical="center" wrapText="1"/>
    </xf>
    <xf numFmtId="0" fontId="46" fillId="0" borderId="39" xfId="0" applyFont="1" applyFill="1" applyBorder="1" applyAlignment="1">
      <alignment horizontal="center" vertical="center" wrapText="1"/>
    </xf>
    <xf numFmtId="0" fontId="46" fillId="0" borderId="56" xfId="0" applyFont="1" applyFill="1" applyBorder="1" applyAlignment="1">
      <alignment horizontal="center" vertical="center" wrapText="1"/>
    </xf>
    <xf numFmtId="0" fontId="46" fillId="0" borderId="57" xfId="0" applyFont="1" applyFill="1" applyBorder="1" applyAlignment="1">
      <alignment horizontal="center" vertical="center" wrapText="1"/>
    </xf>
    <xf numFmtId="3" fontId="46" fillId="0" borderId="58" xfId="0" applyNumberFormat="1" applyFont="1" applyBorder="1" applyAlignment="1">
      <alignment horizontal="center"/>
    </xf>
    <xf numFmtId="0" fontId="46" fillId="0" borderId="0" xfId="0" applyFont="1" applyFill="1" applyAlignment="1">
      <alignment horizontal="center"/>
    </xf>
    <xf numFmtId="0" fontId="46" fillId="0" borderId="41"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4" xfId="0" applyFont="1" applyFill="1" applyBorder="1" applyAlignment="1">
      <alignment horizontal="center"/>
    </xf>
    <xf numFmtId="0" fontId="46" fillId="0" borderId="43" xfId="0" applyFont="1" applyFill="1" applyBorder="1" applyAlignment="1">
      <alignment horizontal="center"/>
    </xf>
    <xf numFmtId="0" fontId="46" fillId="0" borderId="21" xfId="0" applyFont="1" applyFill="1" applyBorder="1" applyAlignment="1">
      <alignment horizontal="center" vertical="center" wrapText="1" shrinkToFit="1"/>
    </xf>
    <xf numFmtId="0" fontId="46" fillId="0" borderId="11" xfId="0" applyFont="1" applyFill="1" applyBorder="1" applyAlignment="1">
      <alignment horizontal="center" vertical="center" wrapText="1" shrinkToFit="1"/>
    </xf>
    <xf numFmtId="0" fontId="46" fillId="0" borderId="58" xfId="0" applyFont="1" applyFill="1" applyBorder="1" applyAlignment="1">
      <alignment horizontal="center"/>
    </xf>
    <xf numFmtId="49" fontId="46" fillId="0" borderId="0" xfId="0" applyNumberFormat="1" applyFont="1" applyFill="1" applyAlignment="1">
      <alignment horizontal="center" vertical="center"/>
    </xf>
    <xf numFmtId="0" fontId="46" fillId="0" borderId="4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40"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 fillId="0" borderId="0" xfId="0" applyFont="1" applyAlignment="1">
      <alignment horizontal="center"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xf>
    <xf numFmtId="0" fontId="4" fillId="0" borderId="43" xfId="0" applyFont="1" applyFill="1" applyBorder="1" applyAlignment="1">
      <alignment horizontal="center"/>
    </xf>
    <xf numFmtId="0" fontId="4" fillId="0" borderId="21"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6"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2 2 2" xfId="52"/>
    <cellStyle name="Обычный_1.06.05 иш хаки свод"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53"/>
  <sheetViews>
    <sheetView view="pageBreakPreview" zoomScale="80" zoomScaleNormal="85" zoomScaleSheetLayoutView="80" zoomScalePageLayoutView="0" workbookViewId="0" topLeftCell="A1">
      <pane xSplit="5" ySplit="21" topLeftCell="F28" activePane="bottomRight" state="frozen"/>
      <selection pane="topLeft" activeCell="A1" sqref="A1"/>
      <selection pane="topRight" activeCell="F1" sqref="F1"/>
      <selection pane="bottomLeft" activeCell="A22" sqref="A22"/>
      <selection pane="bottomRight" activeCell="A1" sqref="A1:F3"/>
    </sheetView>
  </sheetViews>
  <sheetFormatPr defaultColWidth="9.00390625" defaultRowHeight="12.75"/>
  <cols>
    <col min="1" max="1" width="9.125" style="64" customWidth="1"/>
    <col min="2" max="2" width="92.375" style="64" customWidth="1"/>
    <col min="3" max="3" width="22.75390625" style="79" customWidth="1"/>
    <col min="4" max="4" width="20.125" style="79" customWidth="1"/>
    <col min="5" max="5" width="17.75390625" style="64" customWidth="1"/>
    <col min="6" max="6" width="14.00390625" style="86" customWidth="1"/>
    <col min="7" max="7" width="22.75390625" style="79" customWidth="1"/>
    <col min="8" max="8" width="20.125" style="79" customWidth="1"/>
    <col min="9" max="9" width="17.75390625" style="64" customWidth="1"/>
    <col min="10" max="10" width="14.00390625" style="86" customWidth="1"/>
    <col min="11" max="11" width="22.75390625" style="79" customWidth="1"/>
    <col min="12" max="12" width="20.125" style="79" customWidth="1"/>
    <col min="13" max="13" width="17.75390625" style="64" customWidth="1"/>
    <col min="14" max="14" width="14.00390625" style="86" customWidth="1"/>
    <col min="15" max="15" width="22.75390625" style="79" customWidth="1"/>
    <col min="16" max="16" width="20.125" style="79" customWidth="1"/>
    <col min="17" max="17" width="17.75390625" style="64" customWidth="1"/>
    <col min="18" max="18" width="14.00390625" style="86" customWidth="1"/>
    <col min="19" max="19" width="22.75390625" style="79" customWidth="1"/>
    <col min="20" max="20" width="20.125" style="79" customWidth="1"/>
    <col min="21" max="21" width="17.75390625" style="64" customWidth="1"/>
    <col min="22" max="22" width="14.00390625" style="86" customWidth="1"/>
    <col min="23" max="23" width="22.75390625" style="79" customWidth="1"/>
    <col min="24" max="24" width="20.125" style="79" customWidth="1"/>
    <col min="25" max="25" width="17.75390625" style="64" customWidth="1"/>
    <col min="26" max="26" width="14.00390625" style="86" customWidth="1"/>
    <col min="27" max="27" width="22.75390625" style="79" customWidth="1"/>
    <col min="28" max="28" width="20.125" style="79" customWidth="1"/>
    <col min="29" max="29" width="17.75390625" style="64" customWidth="1"/>
    <col min="30" max="30" width="14.00390625" style="86" customWidth="1"/>
    <col min="31" max="31" width="22.75390625" style="79" customWidth="1"/>
    <col min="32" max="32" width="20.125" style="79" customWidth="1"/>
    <col min="33" max="33" width="17.75390625" style="64" customWidth="1"/>
    <col min="34" max="34" width="14.00390625" style="86" customWidth="1"/>
    <col min="35" max="35" width="22.75390625" style="79" customWidth="1"/>
    <col min="36" max="36" width="20.125" style="79" customWidth="1"/>
    <col min="37" max="37" width="17.75390625" style="64" customWidth="1"/>
    <col min="38" max="38" width="14.00390625" style="86" customWidth="1"/>
    <col min="39" max="39" width="22.75390625" style="79" customWidth="1"/>
    <col min="40" max="40" width="20.125" style="79" customWidth="1"/>
    <col min="41" max="41" width="17.75390625" style="64" customWidth="1"/>
    <col min="42" max="42" width="14.00390625" style="86" customWidth="1"/>
    <col min="43" max="43" width="22.75390625" style="79" customWidth="1"/>
    <col min="44" max="44" width="20.125" style="79" customWidth="1"/>
    <col min="45" max="45" width="17.75390625" style="64" customWidth="1"/>
    <col min="46" max="46" width="14.00390625" style="86" customWidth="1"/>
    <col min="47" max="47" width="22.75390625" style="79" customWidth="1"/>
    <col min="48" max="48" width="20.125" style="79" customWidth="1"/>
    <col min="49" max="49" width="17.75390625" style="64" customWidth="1"/>
    <col min="50" max="50" width="14.00390625" style="86" customWidth="1"/>
    <col min="51" max="51" width="22.75390625" style="79" customWidth="1"/>
    <col min="52" max="52" width="20.125" style="79" customWidth="1"/>
    <col min="53" max="53" width="17.75390625" style="64" customWidth="1"/>
    <col min="54" max="54" width="14.00390625" style="86" customWidth="1"/>
    <col min="55" max="55" width="22.75390625" style="79" customWidth="1"/>
    <col min="56" max="56" width="20.125" style="79" customWidth="1"/>
    <col min="57" max="57" width="17.75390625" style="64" customWidth="1"/>
    <col min="58" max="58" width="14.00390625" style="86" customWidth="1"/>
    <col min="59" max="16384" width="9.125" style="64" customWidth="1"/>
  </cols>
  <sheetData>
    <row r="1" spans="1:58" ht="15.75">
      <c r="A1" s="173"/>
      <c r="B1" s="173"/>
      <c r="C1" s="173"/>
      <c r="D1" s="173"/>
      <c r="E1" s="173"/>
      <c r="F1" s="173"/>
      <c r="G1" s="64"/>
      <c r="H1" s="85"/>
      <c r="J1" s="64"/>
      <c r="K1" s="64"/>
      <c r="L1" s="64"/>
      <c r="N1" s="64"/>
      <c r="O1" s="64"/>
      <c r="P1" s="64"/>
      <c r="R1" s="64"/>
      <c r="S1" s="64"/>
      <c r="T1" s="64"/>
      <c r="V1" s="64"/>
      <c r="W1" s="64"/>
      <c r="X1" s="64"/>
      <c r="Z1" s="64"/>
      <c r="AA1" s="64"/>
      <c r="AB1" s="64"/>
      <c r="AD1" s="64"/>
      <c r="AE1" s="64"/>
      <c r="AF1" s="64"/>
      <c r="AH1" s="64"/>
      <c r="AI1" s="64"/>
      <c r="AJ1" s="64"/>
      <c r="AL1" s="64"/>
      <c r="AM1" s="64"/>
      <c r="AN1" s="64"/>
      <c r="AP1" s="64"/>
      <c r="AQ1" s="64"/>
      <c r="AR1" s="64"/>
      <c r="AT1" s="64"/>
      <c r="AU1" s="64"/>
      <c r="AV1" s="64"/>
      <c r="AX1" s="64"/>
      <c r="AY1" s="64"/>
      <c r="AZ1" s="64"/>
      <c r="BB1" s="64"/>
      <c r="BC1" s="64"/>
      <c r="BD1" s="64"/>
      <c r="BF1" s="64"/>
    </row>
    <row r="2" spans="1:58" ht="15.75">
      <c r="A2" s="173"/>
      <c r="B2" s="173"/>
      <c r="C2" s="173"/>
      <c r="D2" s="173"/>
      <c r="E2" s="173"/>
      <c r="F2" s="173"/>
      <c r="G2" s="64"/>
      <c r="H2" s="85"/>
      <c r="J2" s="64"/>
      <c r="K2" s="64"/>
      <c r="L2" s="64"/>
      <c r="N2" s="64"/>
      <c r="O2" s="64"/>
      <c r="P2" s="64"/>
      <c r="R2" s="64"/>
      <c r="S2" s="64"/>
      <c r="T2" s="64"/>
      <c r="V2" s="64"/>
      <c r="W2" s="64"/>
      <c r="X2" s="64"/>
      <c r="Z2" s="64"/>
      <c r="AA2" s="64"/>
      <c r="AB2" s="64"/>
      <c r="AD2" s="64"/>
      <c r="AE2" s="64"/>
      <c r="AF2" s="64"/>
      <c r="AH2" s="64"/>
      <c r="AI2" s="64"/>
      <c r="AJ2" s="64"/>
      <c r="AL2" s="64"/>
      <c r="AM2" s="64"/>
      <c r="AN2" s="64"/>
      <c r="AP2" s="64"/>
      <c r="AQ2" s="64"/>
      <c r="AR2" s="64"/>
      <c r="AT2" s="64"/>
      <c r="AU2" s="64"/>
      <c r="AV2" s="64"/>
      <c r="AX2" s="64"/>
      <c r="AY2" s="64"/>
      <c r="AZ2" s="64"/>
      <c r="BB2" s="64"/>
      <c r="BC2" s="64"/>
      <c r="BD2" s="64"/>
      <c r="BF2" s="64"/>
    </row>
    <row r="3" spans="1:58" ht="15.75">
      <c r="A3" s="173"/>
      <c r="B3" s="173"/>
      <c r="C3" s="173"/>
      <c r="D3" s="173"/>
      <c r="E3" s="173"/>
      <c r="F3" s="173"/>
      <c r="G3" s="64"/>
      <c r="H3" s="85"/>
      <c r="J3" s="64"/>
      <c r="K3" s="64"/>
      <c r="L3" s="64"/>
      <c r="N3" s="64"/>
      <c r="O3" s="64"/>
      <c r="P3" s="64"/>
      <c r="R3" s="64"/>
      <c r="S3" s="64"/>
      <c r="T3" s="64"/>
      <c r="V3" s="64"/>
      <c r="W3" s="64"/>
      <c r="X3" s="64"/>
      <c r="Z3" s="64"/>
      <c r="AA3" s="64"/>
      <c r="AB3" s="64"/>
      <c r="AD3" s="64"/>
      <c r="AE3" s="64"/>
      <c r="AF3" s="64"/>
      <c r="AH3" s="64"/>
      <c r="AI3" s="64"/>
      <c r="AJ3" s="64"/>
      <c r="AL3" s="64"/>
      <c r="AM3" s="64"/>
      <c r="AN3" s="64"/>
      <c r="AP3" s="64"/>
      <c r="AQ3" s="64"/>
      <c r="AR3" s="64"/>
      <c r="AT3" s="64"/>
      <c r="AU3" s="64"/>
      <c r="AV3" s="64"/>
      <c r="AX3" s="64"/>
      <c r="AY3" s="64"/>
      <c r="AZ3" s="64"/>
      <c r="BB3" s="64"/>
      <c r="BC3" s="64"/>
      <c r="BD3" s="64"/>
      <c r="BF3" s="64"/>
    </row>
    <row r="4" spans="2:58" s="128" customFormat="1" ht="16.5" thickBot="1">
      <c r="B4" s="142"/>
      <c r="C4" s="186" t="s">
        <v>131</v>
      </c>
      <c r="D4" s="186"/>
      <c r="E4" s="186"/>
      <c r="F4" s="119" t="s">
        <v>209</v>
      </c>
      <c r="G4" s="186" t="s">
        <v>145</v>
      </c>
      <c r="H4" s="186"/>
      <c r="I4" s="186"/>
      <c r="J4" s="119" t="s">
        <v>209</v>
      </c>
      <c r="K4" s="186" t="s">
        <v>194</v>
      </c>
      <c r="L4" s="186"/>
      <c r="M4" s="142"/>
      <c r="N4" s="119" t="s">
        <v>209</v>
      </c>
      <c r="O4" s="186" t="s">
        <v>133</v>
      </c>
      <c r="P4" s="186"/>
      <c r="Q4" s="142"/>
      <c r="R4" s="119" t="s">
        <v>209</v>
      </c>
      <c r="S4" s="186" t="s">
        <v>134</v>
      </c>
      <c r="T4" s="186"/>
      <c r="U4" s="142"/>
      <c r="V4" s="119" t="s">
        <v>209</v>
      </c>
      <c r="W4" s="186" t="s">
        <v>135</v>
      </c>
      <c r="X4" s="186"/>
      <c r="Y4" s="142"/>
      <c r="Z4" s="119" t="s">
        <v>209</v>
      </c>
      <c r="AA4" s="186" t="s">
        <v>136</v>
      </c>
      <c r="AB4" s="186"/>
      <c r="AC4" s="142"/>
      <c r="AD4" s="119" t="s">
        <v>209</v>
      </c>
      <c r="AE4" s="186" t="s">
        <v>137</v>
      </c>
      <c r="AF4" s="186"/>
      <c r="AG4" s="142"/>
      <c r="AH4" s="119" t="s">
        <v>209</v>
      </c>
      <c r="AI4" s="186" t="s">
        <v>138</v>
      </c>
      <c r="AJ4" s="186"/>
      <c r="AK4" s="142"/>
      <c r="AL4" s="119" t="s">
        <v>209</v>
      </c>
      <c r="AM4" s="186" t="s">
        <v>139</v>
      </c>
      <c r="AN4" s="186"/>
      <c r="AO4" s="142"/>
      <c r="AP4" s="119" t="s">
        <v>209</v>
      </c>
      <c r="AQ4" s="186" t="s">
        <v>140</v>
      </c>
      <c r="AR4" s="186"/>
      <c r="AS4" s="142"/>
      <c r="AT4" s="119" t="s">
        <v>209</v>
      </c>
      <c r="AU4" s="186" t="s">
        <v>141</v>
      </c>
      <c r="AV4" s="186"/>
      <c r="AW4" s="142"/>
      <c r="AX4" s="119" t="s">
        <v>209</v>
      </c>
      <c r="AY4" s="186" t="s">
        <v>142</v>
      </c>
      <c r="AZ4" s="186"/>
      <c r="BA4" s="142"/>
      <c r="BB4" s="119" t="s">
        <v>209</v>
      </c>
      <c r="BC4" s="186" t="s">
        <v>143</v>
      </c>
      <c r="BD4" s="186"/>
      <c r="BE4" s="142"/>
      <c r="BF4" s="119" t="s">
        <v>209</v>
      </c>
    </row>
    <row r="5" spans="1:58" ht="15.75" customHeight="1">
      <c r="A5" s="174" t="s">
        <v>126</v>
      </c>
      <c r="B5" s="178" t="s">
        <v>25</v>
      </c>
      <c r="C5" s="180" t="s">
        <v>9</v>
      </c>
      <c r="D5" s="182" t="s">
        <v>26</v>
      </c>
      <c r="E5" s="176" t="s">
        <v>1</v>
      </c>
      <c r="F5" s="177"/>
      <c r="G5" s="184" t="s">
        <v>9</v>
      </c>
      <c r="H5" s="182" t="s">
        <v>26</v>
      </c>
      <c r="I5" s="176" t="s">
        <v>1</v>
      </c>
      <c r="J5" s="177"/>
      <c r="K5" s="184" t="s">
        <v>9</v>
      </c>
      <c r="L5" s="182" t="s">
        <v>26</v>
      </c>
      <c r="M5" s="176" t="s">
        <v>1</v>
      </c>
      <c r="N5" s="177"/>
      <c r="O5" s="184" t="s">
        <v>9</v>
      </c>
      <c r="P5" s="182" t="s">
        <v>26</v>
      </c>
      <c r="Q5" s="176" t="s">
        <v>1</v>
      </c>
      <c r="R5" s="177"/>
      <c r="S5" s="184" t="s">
        <v>9</v>
      </c>
      <c r="T5" s="182" t="s">
        <v>26</v>
      </c>
      <c r="U5" s="176" t="s">
        <v>1</v>
      </c>
      <c r="V5" s="177"/>
      <c r="W5" s="184" t="s">
        <v>9</v>
      </c>
      <c r="X5" s="182" t="s">
        <v>26</v>
      </c>
      <c r="Y5" s="176" t="s">
        <v>1</v>
      </c>
      <c r="Z5" s="177"/>
      <c r="AA5" s="184" t="s">
        <v>9</v>
      </c>
      <c r="AB5" s="182" t="s">
        <v>26</v>
      </c>
      <c r="AC5" s="176" t="s">
        <v>1</v>
      </c>
      <c r="AD5" s="177"/>
      <c r="AE5" s="184" t="s">
        <v>9</v>
      </c>
      <c r="AF5" s="182" t="s">
        <v>26</v>
      </c>
      <c r="AG5" s="176" t="s">
        <v>1</v>
      </c>
      <c r="AH5" s="177"/>
      <c r="AI5" s="184" t="s">
        <v>9</v>
      </c>
      <c r="AJ5" s="182" t="s">
        <v>26</v>
      </c>
      <c r="AK5" s="176" t="s">
        <v>1</v>
      </c>
      <c r="AL5" s="177"/>
      <c r="AM5" s="184" t="s">
        <v>9</v>
      </c>
      <c r="AN5" s="182" t="s">
        <v>26</v>
      </c>
      <c r="AO5" s="176" t="s">
        <v>1</v>
      </c>
      <c r="AP5" s="177"/>
      <c r="AQ5" s="184" t="s">
        <v>9</v>
      </c>
      <c r="AR5" s="182" t="s">
        <v>26</v>
      </c>
      <c r="AS5" s="176" t="s">
        <v>1</v>
      </c>
      <c r="AT5" s="177"/>
      <c r="AU5" s="184" t="s">
        <v>9</v>
      </c>
      <c r="AV5" s="182" t="s">
        <v>26</v>
      </c>
      <c r="AW5" s="176" t="s">
        <v>1</v>
      </c>
      <c r="AX5" s="177"/>
      <c r="AY5" s="184" t="s">
        <v>9</v>
      </c>
      <c r="AZ5" s="182" t="s">
        <v>26</v>
      </c>
      <c r="BA5" s="176" t="s">
        <v>1</v>
      </c>
      <c r="BB5" s="177"/>
      <c r="BC5" s="184" t="s">
        <v>9</v>
      </c>
      <c r="BD5" s="182" t="s">
        <v>26</v>
      </c>
      <c r="BE5" s="176" t="s">
        <v>1</v>
      </c>
      <c r="BF5" s="177"/>
    </row>
    <row r="6" spans="1:58" ht="18" customHeight="1">
      <c r="A6" s="175"/>
      <c r="B6" s="179"/>
      <c r="C6" s="181"/>
      <c r="D6" s="183"/>
      <c r="E6" s="118" t="s">
        <v>2</v>
      </c>
      <c r="F6" s="117" t="s">
        <v>3</v>
      </c>
      <c r="G6" s="185"/>
      <c r="H6" s="183"/>
      <c r="I6" s="118" t="s">
        <v>2</v>
      </c>
      <c r="J6" s="117" t="s">
        <v>3</v>
      </c>
      <c r="K6" s="185"/>
      <c r="L6" s="183"/>
      <c r="M6" s="118" t="s">
        <v>2</v>
      </c>
      <c r="N6" s="117" t="s">
        <v>3</v>
      </c>
      <c r="O6" s="185"/>
      <c r="P6" s="183"/>
      <c r="Q6" s="118" t="s">
        <v>2</v>
      </c>
      <c r="R6" s="117" t="s">
        <v>3</v>
      </c>
      <c r="S6" s="185"/>
      <c r="T6" s="183"/>
      <c r="U6" s="118" t="s">
        <v>2</v>
      </c>
      <c r="V6" s="117" t="s">
        <v>3</v>
      </c>
      <c r="W6" s="185"/>
      <c r="X6" s="183"/>
      <c r="Y6" s="118" t="s">
        <v>2</v>
      </c>
      <c r="Z6" s="117" t="s">
        <v>3</v>
      </c>
      <c r="AA6" s="185"/>
      <c r="AB6" s="183"/>
      <c r="AC6" s="118" t="s">
        <v>2</v>
      </c>
      <c r="AD6" s="117" t="s">
        <v>3</v>
      </c>
      <c r="AE6" s="185"/>
      <c r="AF6" s="183"/>
      <c r="AG6" s="118" t="s">
        <v>2</v>
      </c>
      <c r="AH6" s="117" t="s">
        <v>3</v>
      </c>
      <c r="AI6" s="185"/>
      <c r="AJ6" s="183"/>
      <c r="AK6" s="118" t="s">
        <v>2</v>
      </c>
      <c r="AL6" s="117" t="s">
        <v>3</v>
      </c>
      <c r="AM6" s="185"/>
      <c r="AN6" s="183"/>
      <c r="AO6" s="118" t="s">
        <v>2</v>
      </c>
      <c r="AP6" s="117" t="s">
        <v>3</v>
      </c>
      <c r="AQ6" s="185"/>
      <c r="AR6" s="183"/>
      <c r="AS6" s="118" t="s">
        <v>2</v>
      </c>
      <c r="AT6" s="117" t="s">
        <v>3</v>
      </c>
      <c r="AU6" s="185"/>
      <c r="AV6" s="183"/>
      <c r="AW6" s="118" t="s">
        <v>2</v>
      </c>
      <c r="AX6" s="117" t="s">
        <v>3</v>
      </c>
      <c r="AY6" s="185"/>
      <c r="AZ6" s="183"/>
      <c r="BA6" s="118" t="s">
        <v>2</v>
      </c>
      <c r="BB6" s="117" t="s">
        <v>3</v>
      </c>
      <c r="BC6" s="185"/>
      <c r="BD6" s="183"/>
      <c r="BE6" s="118" t="s">
        <v>2</v>
      </c>
      <c r="BF6" s="117" t="s">
        <v>3</v>
      </c>
    </row>
    <row r="7" spans="1:58" ht="15.75" thickBot="1">
      <c r="A7" s="116"/>
      <c r="B7" s="115" t="s">
        <v>4</v>
      </c>
      <c r="C7" s="114">
        <v>1</v>
      </c>
      <c r="D7" s="113">
        <v>2</v>
      </c>
      <c r="E7" s="113">
        <v>4</v>
      </c>
      <c r="F7" s="112">
        <v>5</v>
      </c>
      <c r="G7" s="158">
        <v>1</v>
      </c>
      <c r="H7" s="113">
        <v>2</v>
      </c>
      <c r="I7" s="113">
        <v>4</v>
      </c>
      <c r="J7" s="112">
        <v>5</v>
      </c>
      <c r="K7" s="158">
        <v>1</v>
      </c>
      <c r="L7" s="113">
        <v>2</v>
      </c>
      <c r="M7" s="113">
        <v>4</v>
      </c>
      <c r="N7" s="112">
        <v>5</v>
      </c>
      <c r="O7" s="158">
        <v>1</v>
      </c>
      <c r="P7" s="113">
        <v>2</v>
      </c>
      <c r="Q7" s="113">
        <v>4</v>
      </c>
      <c r="R7" s="112">
        <v>5</v>
      </c>
      <c r="S7" s="158">
        <v>1</v>
      </c>
      <c r="T7" s="113">
        <v>2</v>
      </c>
      <c r="U7" s="113">
        <v>4</v>
      </c>
      <c r="V7" s="112">
        <v>5</v>
      </c>
      <c r="W7" s="158">
        <v>1</v>
      </c>
      <c r="X7" s="113">
        <v>2</v>
      </c>
      <c r="Y7" s="113">
        <v>4</v>
      </c>
      <c r="Z7" s="112">
        <v>5</v>
      </c>
      <c r="AA7" s="158">
        <v>1</v>
      </c>
      <c r="AB7" s="113">
        <v>2</v>
      </c>
      <c r="AC7" s="113">
        <v>4</v>
      </c>
      <c r="AD7" s="112">
        <v>5</v>
      </c>
      <c r="AE7" s="158">
        <v>1</v>
      </c>
      <c r="AF7" s="113">
        <v>2</v>
      </c>
      <c r="AG7" s="113">
        <v>4</v>
      </c>
      <c r="AH7" s="112">
        <v>5</v>
      </c>
      <c r="AI7" s="158">
        <v>1</v>
      </c>
      <c r="AJ7" s="113">
        <v>2</v>
      </c>
      <c r="AK7" s="113">
        <v>4</v>
      </c>
      <c r="AL7" s="112">
        <v>5</v>
      </c>
      <c r="AM7" s="158">
        <v>1</v>
      </c>
      <c r="AN7" s="113">
        <v>2</v>
      </c>
      <c r="AO7" s="113">
        <v>4</v>
      </c>
      <c r="AP7" s="112">
        <v>5</v>
      </c>
      <c r="AQ7" s="158">
        <v>1</v>
      </c>
      <c r="AR7" s="113">
        <v>2</v>
      </c>
      <c r="AS7" s="113">
        <v>4</v>
      </c>
      <c r="AT7" s="112">
        <v>5</v>
      </c>
      <c r="AU7" s="158">
        <v>1</v>
      </c>
      <c r="AV7" s="113">
        <v>2</v>
      </c>
      <c r="AW7" s="113">
        <v>4</v>
      </c>
      <c r="AX7" s="112">
        <v>5</v>
      </c>
      <c r="AY7" s="158">
        <v>1</v>
      </c>
      <c r="AZ7" s="113">
        <v>2</v>
      </c>
      <c r="BA7" s="113">
        <v>4</v>
      </c>
      <c r="BB7" s="112">
        <v>5</v>
      </c>
      <c r="BC7" s="158">
        <v>1</v>
      </c>
      <c r="BD7" s="113">
        <v>2</v>
      </c>
      <c r="BE7" s="113">
        <v>4</v>
      </c>
      <c r="BF7" s="112">
        <v>5</v>
      </c>
    </row>
    <row r="8" spans="1:58" ht="23.25" customHeight="1" thickBot="1">
      <c r="A8" s="101"/>
      <c r="B8" s="100" t="s">
        <v>125</v>
      </c>
      <c r="C8" s="99">
        <f>+C9+C24+SUM(C37:C42)+C49</f>
        <v>1859156.5131700009</v>
      </c>
      <c r="D8" s="98">
        <f>+D9+D24+SUM(D37:D42)+D49</f>
        <v>1858042.5607599996</v>
      </c>
      <c r="E8" s="97">
        <f>D8-C8</f>
        <v>-1113.9524100013077</v>
      </c>
      <c r="F8" s="96">
        <f aca="true" t="shared" si="0" ref="F8:F48">_xlfn.IFERROR(D8/C8,)</f>
        <v>0.9994008291383161</v>
      </c>
      <c r="G8" s="99">
        <v>544776.35709</v>
      </c>
      <c r="H8" s="98">
        <v>569976.6284999999</v>
      </c>
      <c r="I8" s="97">
        <f aca="true" t="shared" si="1" ref="I8:I52">H8-G8</f>
        <v>25200.27140999993</v>
      </c>
      <c r="J8" s="96">
        <f aca="true" t="shared" si="2" ref="J8:J52">_xlfn.IFERROR(H8/G8,)</f>
        <v>1.0462580122687606</v>
      </c>
      <c r="K8" s="99">
        <v>251758.18201000002</v>
      </c>
      <c r="L8" s="98">
        <v>249451.14696999997</v>
      </c>
      <c r="M8" s="97">
        <f aca="true" t="shared" si="3" ref="M8:M52">L8-K8</f>
        <v>-2307.035040000046</v>
      </c>
      <c r="N8" s="96">
        <f aca="true" t="shared" si="4" ref="N8:N52">_xlfn.IFERROR(L8/K8,)</f>
        <v>0.990836305610483</v>
      </c>
      <c r="O8" s="99">
        <v>75066.10862</v>
      </c>
      <c r="P8" s="98">
        <v>72080.91845</v>
      </c>
      <c r="Q8" s="97">
        <f>P8-O8</f>
        <v>-2985.1901700000017</v>
      </c>
      <c r="R8" s="96">
        <f>_xlfn.IFERROR(P8/O8,)</f>
        <v>0.9602325173786262</v>
      </c>
      <c r="S8" s="99">
        <v>98543.81648</v>
      </c>
      <c r="T8" s="98">
        <v>97763.68546</v>
      </c>
      <c r="U8" s="97">
        <f>T8-S8</f>
        <v>-780.1310200000007</v>
      </c>
      <c r="V8" s="96">
        <f>_xlfn.IFERROR(T8/S8,)</f>
        <v>0.9920834097169523</v>
      </c>
      <c r="W8" s="99">
        <v>77680.8181</v>
      </c>
      <c r="X8" s="98">
        <v>75589.70791000001</v>
      </c>
      <c r="Y8" s="97">
        <f>X8-W8</f>
        <v>-2091.110189999992</v>
      </c>
      <c r="Z8" s="96">
        <f>_xlfn.IFERROR(X8/W8,)</f>
        <v>0.9730807393492166</v>
      </c>
      <c r="AA8" s="99">
        <v>112724.38644999999</v>
      </c>
      <c r="AB8" s="98">
        <v>107654.94992999999</v>
      </c>
      <c r="AC8" s="97">
        <f>AB8-AA8</f>
        <v>-5069.436520000003</v>
      </c>
      <c r="AD8" s="96">
        <f>_xlfn.IFERROR(AB8/AA8,)</f>
        <v>0.9550280406959801</v>
      </c>
      <c r="AE8" s="99">
        <v>102760.9073</v>
      </c>
      <c r="AF8" s="98">
        <v>99465.36693999998</v>
      </c>
      <c r="AG8" s="97">
        <f>AF8-AE8</f>
        <v>-3295.540360000028</v>
      </c>
      <c r="AH8" s="96">
        <f>_xlfn.IFERROR(AF8/AE8,)</f>
        <v>0.9679300188506604</v>
      </c>
      <c r="AI8" s="99">
        <v>99286.56035999999</v>
      </c>
      <c r="AJ8" s="98">
        <v>97293.00701</v>
      </c>
      <c r="AK8" s="97">
        <f>AJ8-AI8</f>
        <v>-1993.5533499999874</v>
      </c>
      <c r="AL8" s="96">
        <f>_xlfn.IFERROR(AJ8/AI8,)</f>
        <v>0.9799212164992762</v>
      </c>
      <c r="AM8" s="99">
        <v>89140.75421000001</v>
      </c>
      <c r="AN8" s="98">
        <v>87258.79705000002</v>
      </c>
      <c r="AO8" s="97">
        <f>AN8-AM8</f>
        <v>-1881.9571599999908</v>
      </c>
      <c r="AP8" s="96">
        <f>_xlfn.IFERROR(AN8/AM8,)</f>
        <v>0.9788878030404989</v>
      </c>
      <c r="AQ8" s="99">
        <v>101176.6586</v>
      </c>
      <c r="AR8" s="98">
        <v>100592.69618000001</v>
      </c>
      <c r="AS8" s="97">
        <f>AR8-AQ8</f>
        <v>-583.9624199999816</v>
      </c>
      <c r="AT8" s="96">
        <f>_xlfn.IFERROR(AR8/AQ8,)</f>
        <v>0.9942282891322922</v>
      </c>
      <c r="AU8" s="99">
        <v>86477.4552</v>
      </c>
      <c r="AV8" s="98">
        <v>85913.15741</v>
      </c>
      <c r="AW8" s="97">
        <f>AV8-AU8</f>
        <v>-564.2977899999969</v>
      </c>
      <c r="AX8" s="96">
        <f>_xlfn.IFERROR(AV8/AU8,)</f>
        <v>0.993474625395776</v>
      </c>
      <c r="AY8" s="99">
        <v>95411.54841</v>
      </c>
      <c r="AZ8" s="98">
        <v>93017.56802000002</v>
      </c>
      <c r="BA8" s="97">
        <f>AZ8-AY8</f>
        <v>-2393.9803899999824</v>
      </c>
      <c r="BB8" s="96">
        <f>_xlfn.IFERROR(AZ8/AY8,)</f>
        <v>0.9749089032732953</v>
      </c>
      <c r="BC8" s="99">
        <v>124352.96033999999</v>
      </c>
      <c r="BD8" s="98">
        <v>121984.93093000002</v>
      </c>
      <c r="BE8" s="97">
        <f>BD8-BC8</f>
        <v>-2368.0294099999737</v>
      </c>
      <c r="BF8" s="96">
        <f>_xlfn.IFERROR(BD8/BC8,)</f>
        <v>0.9809571931096339</v>
      </c>
    </row>
    <row r="9" spans="1:58" ht="39" customHeight="1" thickBot="1">
      <c r="A9" s="101" t="s">
        <v>124</v>
      </c>
      <c r="B9" s="100" t="s">
        <v>123</v>
      </c>
      <c r="C9" s="99">
        <f>+SUM(C11:C23)-C11</f>
        <v>1565150.7141300007</v>
      </c>
      <c r="D9" s="98">
        <f>+SUM(D11:D23)-D11</f>
        <v>1532391.5807499997</v>
      </c>
      <c r="E9" s="97">
        <f>D9-C9</f>
        <v>-32759.133380000945</v>
      </c>
      <c r="F9" s="96">
        <f t="shared" si="0"/>
        <v>0.979069662056021</v>
      </c>
      <c r="G9" s="99">
        <f>(+SUM(G11:G23)-G11)/1000</f>
        <v>391.5588283999999</v>
      </c>
      <c r="H9" s="98">
        <f>(+SUM(H11:H23)-H11)/1000</f>
        <v>382.4845791699999</v>
      </c>
      <c r="I9" s="97">
        <f t="shared" si="1"/>
        <v>-9.07424923000002</v>
      </c>
      <c r="J9" s="96">
        <f t="shared" si="2"/>
        <v>0.9768253233694678</v>
      </c>
      <c r="K9" s="99">
        <f>(+SUM(K11:K23)-K11)/1000</f>
        <v>224.23914161000002</v>
      </c>
      <c r="L9" s="98">
        <f>(+SUM(L11:L23)-L11)/1000</f>
        <v>218.38952381000001</v>
      </c>
      <c r="M9" s="97">
        <f t="shared" si="3"/>
        <v>-5.849617800000004</v>
      </c>
      <c r="N9" s="96">
        <f t="shared" si="4"/>
        <v>0.9739134846931686</v>
      </c>
      <c r="O9" s="99">
        <f>(+SUM(O11:O23)-O11)/1000</f>
        <v>65.95491</v>
      </c>
      <c r="P9" s="98">
        <f>(+SUM(P11:P23)-P11)/1000</f>
        <v>64.78492294</v>
      </c>
      <c r="Q9" s="97">
        <f>P9-O9</f>
        <v>-1.1699870599999969</v>
      </c>
      <c r="R9" s="96">
        <f>_xlfn.IFERROR(P9/O9,)</f>
        <v>0.9822608042373191</v>
      </c>
      <c r="S9" s="99">
        <f>(+SUM(S11:S23)-S11)/1000</f>
        <v>87.13169025</v>
      </c>
      <c r="T9" s="98">
        <f>(+SUM(T11:T23)-T11)/1000</f>
        <v>85.13481639000003</v>
      </c>
      <c r="U9" s="97">
        <f>T9-S9</f>
        <v>-1.9968738599999796</v>
      </c>
      <c r="V9" s="96">
        <f>_xlfn.IFERROR(T9/S9,)</f>
        <v>0.9770821172610045</v>
      </c>
      <c r="W9" s="99">
        <f>(+SUM(W11:W23)-W11)/1000</f>
        <v>68.0613595</v>
      </c>
      <c r="X9" s="98">
        <f>(+SUM(X11:X23)-X11)/1000</f>
        <v>66.84103269</v>
      </c>
      <c r="Y9" s="97">
        <f>X9-W9</f>
        <v>-1.2203268099999889</v>
      </c>
      <c r="Z9" s="96">
        <f>_xlfn.IFERROR(X9/W9,)</f>
        <v>0.9820701963791953</v>
      </c>
      <c r="AA9" s="99">
        <f>(+SUM(AA11:AA23)-AA11)/1000</f>
        <v>99.22678224999999</v>
      </c>
      <c r="AB9" s="98">
        <f>(+SUM(AB11:AB23)-AB11)/1000</f>
        <v>96.83483277999999</v>
      </c>
      <c r="AC9" s="97">
        <f>AB9-AA9</f>
        <v>-2.39194947</v>
      </c>
      <c r="AD9" s="96">
        <f>_xlfn.IFERROR(AB9/AA9,)</f>
        <v>0.9758941143130739</v>
      </c>
      <c r="AE9" s="99">
        <f>(+SUM(AE11:AE23)-AE11)/1000</f>
        <v>93.3763205</v>
      </c>
      <c r="AF9" s="98">
        <f>(+SUM(AF11:AF23)-AF11)/1000</f>
        <v>91.06766861</v>
      </c>
      <c r="AG9" s="97">
        <f>AF9-AE9</f>
        <v>-2.3086518900000073</v>
      </c>
      <c r="AH9" s="96">
        <f>_xlfn.IFERROR(AF9/AE9,)</f>
        <v>0.9752758314138111</v>
      </c>
      <c r="AI9" s="99">
        <f>(+SUM(AI11:AI23)-AI11)/1000</f>
        <v>89.67644034999996</v>
      </c>
      <c r="AJ9" s="98">
        <f>(+SUM(AJ11:AJ23)-AJ11)/1000</f>
        <v>88.06014332</v>
      </c>
      <c r="AK9" s="97">
        <f>AJ9-AI9</f>
        <v>-1.61629702999997</v>
      </c>
      <c r="AL9" s="96">
        <f>_xlfn.IFERROR(AJ9/AI9,)</f>
        <v>0.9819763471465672</v>
      </c>
      <c r="AM9" s="99">
        <f>(+SUM(AM11:AM23)-AM11)/1000</f>
        <v>79.77716772000002</v>
      </c>
      <c r="AN9" s="98">
        <f>(+SUM(AN11:AN23)-AN11)/1000</f>
        <v>77.65090935000002</v>
      </c>
      <c r="AO9" s="97">
        <f>AN9-AM9</f>
        <v>-2.126258370000002</v>
      </c>
      <c r="AP9" s="96">
        <f>_xlfn.IFERROR(AN9/AM9,)</f>
        <v>0.9733475324987383</v>
      </c>
      <c r="AQ9" s="99">
        <f>(+SUM(AQ11:AQ23)-AQ11)/1000</f>
        <v>90.44997000000002</v>
      </c>
      <c r="AR9" s="98">
        <f>(+SUM(AR11:AR23)-AR11)/1000</f>
        <v>89.78871529000001</v>
      </c>
      <c r="AS9" s="97">
        <f>AR9-AQ9</f>
        <v>-0.6612547100000086</v>
      </c>
      <c r="AT9" s="96">
        <f>_xlfn.IFERROR(AR9/AQ9,)</f>
        <v>0.9926892766244145</v>
      </c>
      <c r="AU9" s="99">
        <f>(+SUM(AU11:AU23)-AU11)/1000</f>
        <v>77.30985500000001</v>
      </c>
      <c r="AV9" s="98">
        <f>(+SUM(AV11:AV23)-AV11)/1000</f>
        <v>77.33263599000001</v>
      </c>
      <c r="AW9" s="97">
        <f>AV9-AU9</f>
        <v>0.02278099000000111</v>
      </c>
      <c r="AX9" s="96">
        <f>_xlfn.IFERROR(AV9/AU9,)</f>
        <v>1.0002946712291725</v>
      </c>
      <c r="AY9" s="99">
        <f>(+SUM(AY11:AY23)-AY11)/1000</f>
        <v>85.61732400000002</v>
      </c>
      <c r="AZ9" s="98">
        <f>(+SUM(AZ11:AZ23)-AZ11)/1000</f>
        <v>83.38760670999999</v>
      </c>
      <c r="BA9" s="97">
        <f>AZ9-AY9</f>
        <v>-2.229717290000039</v>
      </c>
      <c r="BB9" s="96">
        <f>_xlfn.IFERROR(AZ9/AY9,)</f>
        <v>0.9739571714481517</v>
      </c>
      <c r="BC9" s="99">
        <f>(+SUM(BC11:BC23)-BC11)/1000</f>
        <v>112.77092455000003</v>
      </c>
      <c r="BD9" s="98">
        <f>(+SUM(BD11:BD23)-BD11)/1000</f>
        <v>110.6341937</v>
      </c>
      <c r="BE9" s="97">
        <f>BD9-BC9</f>
        <v>-2.136730850000035</v>
      </c>
      <c r="BF9" s="96">
        <f>_xlfn.IFERROR(BD9/BC9,)</f>
        <v>0.9810524666838866</v>
      </c>
    </row>
    <row r="10" spans="1:58" ht="15">
      <c r="A10" s="111"/>
      <c r="B10" s="110" t="s">
        <v>122</v>
      </c>
      <c r="C10" s="109"/>
      <c r="D10" s="108"/>
      <c r="E10" s="107">
        <f>D10-C10</f>
        <v>0</v>
      </c>
      <c r="F10" s="45">
        <f t="shared" si="0"/>
        <v>0</v>
      </c>
      <c r="G10" s="109">
        <v>0</v>
      </c>
      <c r="H10" s="108">
        <v>0</v>
      </c>
      <c r="I10" s="107">
        <f t="shared" si="1"/>
        <v>0</v>
      </c>
      <c r="J10" s="45">
        <f t="shared" si="2"/>
        <v>0</v>
      </c>
      <c r="K10" s="109">
        <v>0</v>
      </c>
      <c r="L10" s="108">
        <v>0</v>
      </c>
      <c r="M10" s="107">
        <f t="shared" si="3"/>
        <v>0</v>
      </c>
      <c r="N10" s="45">
        <f t="shared" si="4"/>
        <v>0</v>
      </c>
      <c r="O10" s="109">
        <v>0</v>
      </c>
      <c r="P10" s="108">
        <v>0</v>
      </c>
      <c r="Q10" s="107">
        <f aca="true" t="shared" si="5" ref="Q10:Q49">P10-O10</f>
        <v>0</v>
      </c>
      <c r="R10" s="45">
        <f aca="true" t="shared" si="6" ref="R10:R49">_xlfn.IFERROR(P10/O10,)</f>
        <v>0</v>
      </c>
      <c r="S10" s="109">
        <v>0</v>
      </c>
      <c r="T10" s="108">
        <v>0</v>
      </c>
      <c r="U10" s="107">
        <f aca="true" t="shared" si="7" ref="U10:U52">T10-S10</f>
        <v>0</v>
      </c>
      <c r="V10" s="45">
        <f aca="true" t="shared" si="8" ref="V10:V52">_xlfn.IFERROR(T10/S10,)</f>
        <v>0</v>
      </c>
      <c r="W10" s="109">
        <v>0</v>
      </c>
      <c r="X10" s="108">
        <v>0</v>
      </c>
      <c r="Y10" s="107">
        <f aca="true" t="shared" si="9" ref="Y10:Y52">X10-W10</f>
        <v>0</v>
      </c>
      <c r="Z10" s="45">
        <f aca="true" t="shared" si="10" ref="Z10:Z52">_xlfn.IFERROR(X10/W10,)</f>
        <v>0</v>
      </c>
      <c r="AA10" s="109">
        <v>0</v>
      </c>
      <c r="AB10" s="108">
        <v>0</v>
      </c>
      <c r="AC10" s="107">
        <f aca="true" t="shared" si="11" ref="AC10:AC52">AB10-AA10</f>
        <v>0</v>
      </c>
      <c r="AD10" s="45">
        <f aca="true" t="shared" si="12" ref="AD10:AD52">_xlfn.IFERROR(AB10/AA10,)</f>
        <v>0</v>
      </c>
      <c r="AE10" s="109">
        <v>0</v>
      </c>
      <c r="AF10" s="108">
        <v>0</v>
      </c>
      <c r="AG10" s="107">
        <f aca="true" t="shared" si="13" ref="AG10:AG52">AF10-AE10</f>
        <v>0</v>
      </c>
      <c r="AH10" s="45">
        <f aca="true" t="shared" si="14" ref="AH10:AH52">_xlfn.IFERROR(AF10/AE10,)</f>
        <v>0</v>
      </c>
      <c r="AI10" s="109">
        <v>0</v>
      </c>
      <c r="AJ10" s="108">
        <v>0</v>
      </c>
      <c r="AK10" s="107">
        <f aca="true" t="shared" si="15" ref="AK10:AK52">AJ10-AI10</f>
        <v>0</v>
      </c>
      <c r="AL10" s="45">
        <f aca="true" t="shared" si="16" ref="AL10:AL52">_xlfn.IFERROR(AJ10/AI10,)</f>
        <v>0</v>
      </c>
      <c r="AM10" s="109">
        <v>0</v>
      </c>
      <c r="AN10" s="108">
        <v>0</v>
      </c>
      <c r="AO10" s="107">
        <f aca="true" t="shared" si="17" ref="AO10:AO52">AN10-AM10</f>
        <v>0</v>
      </c>
      <c r="AP10" s="45">
        <f aca="true" t="shared" si="18" ref="AP10:AP52">_xlfn.IFERROR(AN10/AM10,)</f>
        <v>0</v>
      </c>
      <c r="AQ10" s="109">
        <v>0</v>
      </c>
      <c r="AR10" s="108">
        <v>0</v>
      </c>
      <c r="AS10" s="107">
        <f aca="true" t="shared" si="19" ref="AS10:AS52">AR10-AQ10</f>
        <v>0</v>
      </c>
      <c r="AT10" s="45">
        <f aca="true" t="shared" si="20" ref="AT10:AT52">_xlfn.IFERROR(AR10/AQ10,)</f>
        <v>0</v>
      </c>
      <c r="AU10" s="109">
        <v>0</v>
      </c>
      <c r="AV10" s="108">
        <v>0</v>
      </c>
      <c r="AW10" s="107">
        <f aca="true" t="shared" si="21" ref="AW10:AW52">AV10-AU10</f>
        <v>0</v>
      </c>
      <c r="AX10" s="45">
        <f aca="true" t="shared" si="22" ref="AX10:AX52">_xlfn.IFERROR(AV10/AU10,)</f>
        <v>0</v>
      </c>
      <c r="AY10" s="109">
        <v>0</v>
      </c>
      <c r="AZ10" s="108">
        <v>0</v>
      </c>
      <c r="BA10" s="107">
        <f aca="true" t="shared" si="23" ref="BA10:BA52">AZ10-AY10</f>
        <v>0</v>
      </c>
      <c r="BB10" s="45">
        <f aca="true" t="shared" si="24" ref="BB10:BB52">_xlfn.IFERROR(AZ10/AY10,)</f>
        <v>0</v>
      </c>
      <c r="BC10" s="109">
        <v>0</v>
      </c>
      <c r="BD10" s="108">
        <v>0</v>
      </c>
      <c r="BE10" s="107">
        <f aca="true" t="shared" si="25" ref="BE10:BE52">BD10-BC10</f>
        <v>0</v>
      </c>
      <c r="BF10" s="45">
        <f aca="true" t="shared" si="26" ref="BF10:BF52">_xlfn.IFERROR(BD10/BC10,)</f>
        <v>0</v>
      </c>
    </row>
    <row r="11" spans="1:58" ht="15">
      <c r="A11" s="94" t="s">
        <v>121</v>
      </c>
      <c r="B11" s="91" t="s">
        <v>120</v>
      </c>
      <c r="C11" s="90">
        <f>+G11+K11++O11+S11+W11+AA11+AE11+AI11+AM11+AQ11+AU11+AY11+BC11</f>
        <v>978460.40148</v>
      </c>
      <c r="D11" s="89">
        <f>+H11+L11++P11+T11+X11+AB11+AF11+AJ11+AN11+AR11+AV11+AZ11+BD11</f>
        <v>956953.6070500001</v>
      </c>
      <c r="E11" s="88">
        <f>+I11+M11++Q11+U11+Y11+AC11+AG11+AK11+AO11+AS11+AW11+BA11+BE11</f>
        <v>-21506.794429999907</v>
      </c>
      <c r="F11" s="46">
        <f t="shared" si="0"/>
        <v>0.9780197600255778</v>
      </c>
      <c r="G11" s="90">
        <v>95547.099</v>
      </c>
      <c r="H11" s="89">
        <v>92846.98247999999</v>
      </c>
      <c r="I11" s="88">
        <f t="shared" si="1"/>
        <v>-2700.1165200000105</v>
      </c>
      <c r="J11" s="46">
        <f t="shared" si="2"/>
        <v>0.9717404657152384</v>
      </c>
      <c r="K11" s="90">
        <v>172793.44840999998</v>
      </c>
      <c r="L11" s="89">
        <v>168531.22998000003</v>
      </c>
      <c r="M11" s="88">
        <f t="shared" si="3"/>
        <v>-4262.21842999995</v>
      </c>
      <c r="N11" s="46">
        <f t="shared" si="4"/>
        <v>0.9753334488707774</v>
      </c>
      <c r="O11" s="90">
        <v>51772.521</v>
      </c>
      <c r="P11" s="89">
        <v>50834.19672000001</v>
      </c>
      <c r="Q11" s="88">
        <f t="shared" si="5"/>
        <v>-938.3242799999935</v>
      </c>
      <c r="R11" s="46">
        <f t="shared" si="6"/>
        <v>0.981876017202253</v>
      </c>
      <c r="S11" s="90">
        <v>65986.49425</v>
      </c>
      <c r="T11" s="89">
        <v>64385.90273000001</v>
      </c>
      <c r="U11" s="88">
        <f t="shared" si="7"/>
        <v>-1600.5915199999945</v>
      </c>
      <c r="V11" s="46">
        <f t="shared" si="8"/>
        <v>0.9757436496938918</v>
      </c>
      <c r="W11" s="90">
        <v>50571.0005</v>
      </c>
      <c r="X11" s="89">
        <v>49705.84899000001</v>
      </c>
      <c r="Y11" s="88">
        <f t="shared" si="9"/>
        <v>-865.1515099999888</v>
      </c>
      <c r="Z11" s="46">
        <f t="shared" si="10"/>
        <v>0.9828923394545064</v>
      </c>
      <c r="AA11" s="90">
        <v>73953.80325</v>
      </c>
      <c r="AB11" s="89">
        <v>71595.64593000001</v>
      </c>
      <c r="AC11" s="88">
        <f t="shared" si="11"/>
        <v>-2358.157319999984</v>
      </c>
      <c r="AD11" s="46">
        <f t="shared" si="12"/>
        <v>0.9681131028240934</v>
      </c>
      <c r="AE11" s="90">
        <v>69423.5945</v>
      </c>
      <c r="AF11" s="89">
        <v>67757.26295</v>
      </c>
      <c r="AG11" s="88">
        <f t="shared" si="13"/>
        <v>-1666.3315500000026</v>
      </c>
      <c r="AH11" s="46">
        <f t="shared" si="14"/>
        <v>0.9759976192243978</v>
      </c>
      <c r="AI11" s="90">
        <v>67708.63034999999</v>
      </c>
      <c r="AJ11" s="89">
        <v>66439.76787</v>
      </c>
      <c r="AK11" s="88">
        <f t="shared" si="15"/>
        <v>-1268.8624799999961</v>
      </c>
      <c r="AL11" s="46">
        <f t="shared" si="16"/>
        <v>0.9812599594255418</v>
      </c>
      <c r="AM11" s="90">
        <v>58904.85467</v>
      </c>
      <c r="AN11" s="89">
        <v>57056.288010000004</v>
      </c>
      <c r="AO11" s="88">
        <f t="shared" si="17"/>
        <v>-1848.5666599999968</v>
      </c>
      <c r="AP11" s="46">
        <f t="shared" si="18"/>
        <v>0.9686177536578923</v>
      </c>
      <c r="AQ11" s="90">
        <v>68435.211</v>
      </c>
      <c r="AR11" s="89">
        <v>67829.92515000001</v>
      </c>
      <c r="AS11" s="88">
        <f t="shared" si="19"/>
        <v>-605.2858499999857</v>
      </c>
      <c r="AT11" s="46">
        <f t="shared" si="20"/>
        <v>0.9911553447245164</v>
      </c>
      <c r="AU11" s="90">
        <v>59363.135</v>
      </c>
      <c r="AV11" s="89">
        <v>59559.659329999995</v>
      </c>
      <c r="AW11" s="88">
        <f t="shared" si="21"/>
        <v>196.52432999999291</v>
      </c>
      <c r="AX11" s="46">
        <f t="shared" si="22"/>
        <v>1.0033105450040667</v>
      </c>
      <c r="AY11" s="90">
        <v>60279.164</v>
      </c>
      <c r="AZ11" s="89">
        <v>58396.746680000004</v>
      </c>
      <c r="BA11" s="88">
        <f t="shared" si="23"/>
        <v>-1882.4173199999932</v>
      </c>
      <c r="BB11" s="46">
        <f t="shared" si="24"/>
        <v>0.9687716750683537</v>
      </c>
      <c r="BC11" s="90">
        <v>83721.44555</v>
      </c>
      <c r="BD11" s="89">
        <v>82014.15023</v>
      </c>
      <c r="BE11" s="88">
        <f t="shared" si="25"/>
        <v>-1707.2953200000047</v>
      </c>
      <c r="BF11" s="46">
        <f t="shared" si="26"/>
        <v>0.9796074314199416</v>
      </c>
    </row>
    <row r="12" spans="1:58" ht="15">
      <c r="A12" s="94"/>
      <c r="B12" s="91" t="s">
        <v>119</v>
      </c>
      <c r="C12" s="90">
        <f aca="true" t="shared" si="27" ref="C12:C23">+G12+K12++O12+S12+W12+AA12+AE12+AI12+AM12+AQ12+AU12+AY12+BC12</f>
        <v>201177.29200000004</v>
      </c>
      <c r="D12" s="89">
        <f aca="true" t="shared" si="28" ref="D12:D23">+H12+L12++P12+T12+X12+AB12+AF12+AJ12+AN12+AR12+AV12+AZ12+BD12</f>
        <v>193979.78357</v>
      </c>
      <c r="E12" s="88">
        <f aca="true" t="shared" si="29" ref="E12:E23">+I12+M12++Q12+U12+Y12+AC12+AG12+AK12+AO12+AS12+AW12+BA12+BE12</f>
        <v>-7197.5084300000035</v>
      </c>
      <c r="F12" s="46">
        <f t="shared" si="0"/>
        <v>0.9642230573915865</v>
      </c>
      <c r="G12" s="90">
        <v>20472.367</v>
      </c>
      <c r="H12" s="89">
        <v>20697.529369999997</v>
      </c>
      <c r="I12" s="88">
        <f t="shared" si="1"/>
        <v>225.1623699999982</v>
      </c>
      <c r="J12" s="46">
        <f t="shared" si="2"/>
        <v>1.0109983554905986</v>
      </c>
      <c r="K12" s="90">
        <v>25587.9727</v>
      </c>
      <c r="L12" s="89">
        <v>24936.3003</v>
      </c>
      <c r="M12" s="88">
        <f t="shared" si="3"/>
        <v>-651.6723999999995</v>
      </c>
      <c r="N12" s="46">
        <f t="shared" si="4"/>
        <v>0.9745320816291163</v>
      </c>
      <c r="O12" s="90">
        <v>15363.969</v>
      </c>
      <c r="P12" s="89">
        <v>14928.81449</v>
      </c>
      <c r="Q12" s="88">
        <f t="shared" si="5"/>
        <v>-435.1545099999985</v>
      </c>
      <c r="R12" s="46">
        <f t="shared" si="6"/>
        <v>0.9716769468878779</v>
      </c>
      <c r="S12" s="90">
        <v>11551.577</v>
      </c>
      <c r="T12" s="89">
        <v>10716.51392</v>
      </c>
      <c r="U12" s="88">
        <f t="shared" si="7"/>
        <v>-835.0630799999999</v>
      </c>
      <c r="V12" s="46">
        <f t="shared" si="8"/>
        <v>0.9277100364738079</v>
      </c>
      <c r="W12" s="90">
        <v>9343.208</v>
      </c>
      <c r="X12" s="89">
        <v>8909.350910000001</v>
      </c>
      <c r="Y12" s="88">
        <f t="shared" si="9"/>
        <v>-433.8570899999995</v>
      </c>
      <c r="Z12" s="46">
        <f t="shared" si="10"/>
        <v>0.9535644406075515</v>
      </c>
      <c r="AA12" s="90">
        <v>14608.857</v>
      </c>
      <c r="AB12" s="89">
        <v>14251.11625</v>
      </c>
      <c r="AC12" s="88">
        <f t="shared" si="11"/>
        <v>-357.74075000000084</v>
      </c>
      <c r="AD12" s="46">
        <f t="shared" si="12"/>
        <v>0.9755120643593129</v>
      </c>
      <c r="AE12" s="90">
        <v>13286.601</v>
      </c>
      <c r="AF12" s="89">
        <v>12391.31206</v>
      </c>
      <c r="AG12" s="88">
        <f t="shared" si="13"/>
        <v>-895.2889400000004</v>
      </c>
      <c r="AH12" s="46">
        <f t="shared" si="14"/>
        <v>0.9326171576914216</v>
      </c>
      <c r="AI12" s="90">
        <v>14807.8871</v>
      </c>
      <c r="AJ12" s="89">
        <v>13981.090729999998</v>
      </c>
      <c r="AK12" s="88">
        <f t="shared" si="15"/>
        <v>-826.7963700000018</v>
      </c>
      <c r="AL12" s="46">
        <f t="shared" si="16"/>
        <v>0.9441651354837787</v>
      </c>
      <c r="AM12" s="90">
        <v>11114.2245</v>
      </c>
      <c r="AN12" s="89">
        <v>10264.888</v>
      </c>
      <c r="AO12" s="88">
        <f t="shared" si="17"/>
        <v>-849.3364999999994</v>
      </c>
      <c r="AP12" s="46">
        <f t="shared" si="18"/>
        <v>0.9235811279500428</v>
      </c>
      <c r="AQ12" s="90">
        <v>12408.094</v>
      </c>
      <c r="AR12" s="89">
        <v>12140.46862</v>
      </c>
      <c r="AS12" s="88">
        <f t="shared" si="19"/>
        <v>-267.6253799999995</v>
      </c>
      <c r="AT12" s="46">
        <f t="shared" si="20"/>
        <v>0.9784313868028401</v>
      </c>
      <c r="AU12" s="90">
        <v>16362.9064</v>
      </c>
      <c r="AV12" s="89">
        <v>16358.4306</v>
      </c>
      <c r="AW12" s="88">
        <f t="shared" si="21"/>
        <v>-4.475800000000163</v>
      </c>
      <c r="AX12" s="46">
        <f t="shared" si="22"/>
        <v>0.9997264666868717</v>
      </c>
      <c r="AY12" s="90">
        <v>16825.303</v>
      </c>
      <c r="AZ12" s="89">
        <v>15961.76321</v>
      </c>
      <c r="BA12" s="88">
        <f t="shared" si="23"/>
        <v>-863.5397900000007</v>
      </c>
      <c r="BB12" s="46">
        <f t="shared" si="24"/>
        <v>0.948676122504302</v>
      </c>
      <c r="BC12" s="90">
        <v>19444.3253</v>
      </c>
      <c r="BD12" s="89">
        <v>18442.20511</v>
      </c>
      <c r="BE12" s="88">
        <f t="shared" si="25"/>
        <v>-1002.1201900000015</v>
      </c>
      <c r="BF12" s="46">
        <f t="shared" si="26"/>
        <v>0.9484620744336137</v>
      </c>
    </row>
    <row r="13" spans="1:58" ht="15">
      <c r="A13" s="94"/>
      <c r="B13" s="106" t="s">
        <v>118</v>
      </c>
      <c r="C13" s="90">
        <f t="shared" si="27"/>
        <v>776482.29648</v>
      </c>
      <c r="D13" s="89">
        <f t="shared" si="28"/>
        <v>761685.9776</v>
      </c>
      <c r="E13" s="88">
        <f t="shared" si="29"/>
        <v>-14796.318879999948</v>
      </c>
      <c r="F13" s="46">
        <f t="shared" si="0"/>
        <v>0.9809444221110054</v>
      </c>
      <c r="G13" s="90">
        <v>74273.919</v>
      </c>
      <c r="H13" s="89">
        <v>70861.60723000001</v>
      </c>
      <c r="I13" s="88">
        <f t="shared" si="1"/>
        <v>-3412.3117699999857</v>
      </c>
      <c r="J13" s="46">
        <f t="shared" si="2"/>
        <v>0.9540577390294972</v>
      </c>
      <c r="K13" s="90">
        <v>147205.47571</v>
      </c>
      <c r="L13" s="89">
        <v>143594.92968</v>
      </c>
      <c r="M13" s="88">
        <f t="shared" si="3"/>
        <v>-3610.5460299999977</v>
      </c>
      <c r="N13" s="46">
        <f t="shared" si="4"/>
        <v>0.9754727464274977</v>
      </c>
      <c r="O13" s="90">
        <v>36408.552</v>
      </c>
      <c r="P13" s="89">
        <v>35905.38223</v>
      </c>
      <c r="Q13" s="88">
        <f t="shared" si="5"/>
        <v>-503.1697700000004</v>
      </c>
      <c r="R13" s="46">
        <f t="shared" si="6"/>
        <v>0.9861799016340996</v>
      </c>
      <c r="S13" s="90">
        <v>54434.91725</v>
      </c>
      <c r="T13" s="89">
        <v>53669.38881000001</v>
      </c>
      <c r="U13" s="88">
        <f t="shared" si="7"/>
        <v>-765.5284399999873</v>
      </c>
      <c r="V13" s="46">
        <f t="shared" si="8"/>
        <v>0.9859368126439103</v>
      </c>
      <c r="W13" s="90">
        <v>41227.7925</v>
      </c>
      <c r="X13" s="89">
        <v>40796.498080000005</v>
      </c>
      <c r="Y13" s="88">
        <f t="shared" si="9"/>
        <v>-431.29441999999835</v>
      </c>
      <c r="Z13" s="46">
        <f t="shared" si="10"/>
        <v>0.9895387457380843</v>
      </c>
      <c r="AA13" s="90">
        <v>59344.94625</v>
      </c>
      <c r="AB13" s="89">
        <v>57344.52968000001</v>
      </c>
      <c r="AC13" s="88">
        <f t="shared" si="11"/>
        <v>-2000.416569999994</v>
      </c>
      <c r="AD13" s="46">
        <f t="shared" si="12"/>
        <v>0.9662917114867217</v>
      </c>
      <c r="AE13" s="90">
        <v>56136.9935</v>
      </c>
      <c r="AF13" s="89">
        <v>55365.95089</v>
      </c>
      <c r="AG13" s="88">
        <f t="shared" si="13"/>
        <v>-771.0426099999968</v>
      </c>
      <c r="AH13" s="46">
        <f t="shared" si="14"/>
        <v>0.9862649821102373</v>
      </c>
      <c r="AI13" s="90">
        <v>52900.74325</v>
      </c>
      <c r="AJ13" s="89">
        <v>52458.67714</v>
      </c>
      <c r="AK13" s="88">
        <f t="shared" si="15"/>
        <v>-442.06610999999975</v>
      </c>
      <c r="AL13" s="46">
        <f t="shared" si="16"/>
        <v>0.9916434801698178</v>
      </c>
      <c r="AM13" s="90">
        <v>47790.630170000004</v>
      </c>
      <c r="AN13" s="89">
        <v>46791.400010000005</v>
      </c>
      <c r="AO13" s="88">
        <f t="shared" si="17"/>
        <v>-999.2301599999992</v>
      </c>
      <c r="AP13" s="46">
        <f t="shared" si="18"/>
        <v>0.9790915048316886</v>
      </c>
      <c r="AQ13" s="90">
        <v>56027.117</v>
      </c>
      <c r="AR13" s="89">
        <v>55689.45653</v>
      </c>
      <c r="AS13" s="88">
        <f t="shared" si="19"/>
        <v>-337.66046999999526</v>
      </c>
      <c r="AT13" s="46">
        <f t="shared" si="20"/>
        <v>0.9939732670877925</v>
      </c>
      <c r="AU13" s="90">
        <v>43000.2286</v>
      </c>
      <c r="AV13" s="89">
        <v>43201.228729999995</v>
      </c>
      <c r="AW13" s="88">
        <f t="shared" si="21"/>
        <v>201.00012999999308</v>
      </c>
      <c r="AX13" s="46">
        <f t="shared" si="22"/>
        <v>1.0046743967775091</v>
      </c>
      <c r="AY13" s="90">
        <v>43453.861</v>
      </c>
      <c r="AZ13" s="89">
        <v>42434.98347000001</v>
      </c>
      <c r="BA13" s="88">
        <f t="shared" si="23"/>
        <v>-1018.8775299999907</v>
      </c>
      <c r="BB13" s="46">
        <f t="shared" si="24"/>
        <v>0.9765526582321421</v>
      </c>
      <c r="BC13" s="90">
        <v>64277.12025</v>
      </c>
      <c r="BD13" s="89">
        <v>63571.945120000004</v>
      </c>
      <c r="BE13" s="88">
        <f t="shared" si="25"/>
        <v>-705.175129999996</v>
      </c>
      <c r="BF13" s="46">
        <f t="shared" si="26"/>
        <v>0.9890291424497973</v>
      </c>
    </row>
    <row r="14" spans="1:58" ht="15">
      <c r="A14" s="94"/>
      <c r="B14" s="106" t="s">
        <v>117</v>
      </c>
      <c r="C14" s="90">
        <f t="shared" si="27"/>
        <v>800.813</v>
      </c>
      <c r="D14" s="89">
        <f t="shared" si="28"/>
        <v>1287.8458799999999</v>
      </c>
      <c r="E14" s="88">
        <f t="shared" si="29"/>
        <v>487.03287999999986</v>
      </c>
      <c r="F14" s="46">
        <f t="shared" si="0"/>
        <v>1.6081730441438886</v>
      </c>
      <c r="G14" s="90">
        <v>800.813</v>
      </c>
      <c r="H14" s="89">
        <v>1287.8458799999999</v>
      </c>
      <c r="I14" s="88">
        <f t="shared" si="1"/>
        <v>487.03287999999986</v>
      </c>
      <c r="J14" s="46">
        <f t="shared" si="2"/>
        <v>1.6081730441438886</v>
      </c>
      <c r="K14" s="90">
        <v>0</v>
      </c>
      <c r="L14" s="89">
        <v>0</v>
      </c>
      <c r="M14" s="88">
        <f t="shared" si="3"/>
        <v>0</v>
      </c>
      <c r="N14" s="46">
        <f t="shared" si="4"/>
        <v>0</v>
      </c>
      <c r="O14" s="90">
        <v>0</v>
      </c>
      <c r="P14" s="89">
        <v>0</v>
      </c>
      <c r="Q14" s="88">
        <f t="shared" si="5"/>
        <v>0</v>
      </c>
      <c r="R14" s="46">
        <f t="shared" si="6"/>
        <v>0</v>
      </c>
      <c r="S14" s="90">
        <v>0</v>
      </c>
      <c r="T14" s="89">
        <v>0</v>
      </c>
      <c r="U14" s="88">
        <f t="shared" si="7"/>
        <v>0</v>
      </c>
      <c r="V14" s="46">
        <f t="shared" si="8"/>
        <v>0</v>
      </c>
      <c r="W14" s="90">
        <v>0</v>
      </c>
      <c r="X14" s="89">
        <v>0</v>
      </c>
      <c r="Y14" s="88">
        <f t="shared" si="9"/>
        <v>0</v>
      </c>
      <c r="Z14" s="46">
        <f t="shared" si="10"/>
        <v>0</v>
      </c>
      <c r="AA14" s="90">
        <v>0</v>
      </c>
      <c r="AB14" s="89">
        <v>0</v>
      </c>
      <c r="AC14" s="88">
        <f t="shared" si="11"/>
        <v>0</v>
      </c>
      <c r="AD14" s="46">
        <f t="shared" si="12"/>
        <v>0</v>
      </c>
      <c r="AE14" s="90">
        <v>0</v>
      </c>
      <c r="AF14" s="89">
        <v>0</v>
      </c>
      <c r="AG14" s="88">
        <f t="shared" si="13"/>
        <v>0</v>
      </c>
      <c r="AH14" s="46">
        <f t="shared" si="14"/>
        <v>0</v>
      </c>
      <c r="AI14" s="90">
        <v>0</v>
      </c>
      <c r="AJ14" s="89">
        <v>0</v>
      </c>
      <c r="AK14" s="88">
        <f t="shared" si="15"/>
        <v>0</v>
      </c>
      <c r="AL14" s="46">
        <f t="shared" si="16"/>
        <v>0</v>
      </c>
      <c r="AM14" s="90">
        <v>0</v>
      </c>
      <c r="AN14" s="89">
        <v>0</v>
      </c>
      <c r="AO14" s="88">
        <f t="shared" si="17"/>
        <v>0</v>
      </c>
      <c r="AP14" s="46">
        <f t="shared" si="18"/>
        <v>0</v>
      </c>
      <c r="AQ14" s="90">
        <v>0</v>
      </c>
      <c r="AR14" s="89">
        <v>0</v>
      </c>
      <c r="AS14" s="88">
        <f t="shared" si="19"/>
        <v>0</v>
      </c>
      <c r="AT14" s="46">
        <f t="shared" si="20"/>
        <v>0</v>
      </c>
      <c r="AU14" s="90">
        <v>0</v>
      </c>
      <c r="AV14" s="89">
        <v>0</v>
      </c>
      <c r="AW14" s="88">
        <f t="shared" si="21"/>
        <v>0</v>
      </c>
      <c r="AX14" s="46">
        <f t="shared" si="22"/>
        <v>0</v>
      </c>
      <c r="AY14" s="90">
        <v>0</v>
      </c>
      <c r="AZ14" s="89">
        <v>0</v>
      </c>
      <c r="BA14" s="88">
        <f t="shared" si="23"/>
        <v>0</v>
      </c>
      <c r="BB14" s="46">
        <f t="shared" si="24"/>
        <v>0</v>
      </c>
      <c r="BC14" s="90">
        <v>0</v>
      </c>
      <c r="BD14" s="89">
        <v>0</v>
      </c>
      <c r="BE14" s="88">
        <f t="shared" si="25"/>
        <v>0</v>
      </c>
      <c r="BF14" s="46">
        <f t="shared" si="26"/>
        <v>0</v>
      </c>
    </row>
    <row r="15" spans="1:58" ht="15">
      <c r="A15" s="94" t="s">
        <v>116</v>
      </c>
      <c r="B15" s="91" t="s">
        <v>15</v>
      </c>
      <c r="C15" s="90">
        <f t="shared" si="27"/>
        <v>441785.49065</v>
      </c>
      <c r="D15" s="89">
        <f t="shared" si="28"/>
        <v>428974.06067999994</v>
      </c>
      <c r="E15" s="88">
        <f t="shared" si="29"/>
        <v>-12811.42997</v>
      </c>
      <c r="F15" s="46">
        <f t="shared" si="0"/>
        <v>0.9710007905620653</v>
      </c>
      <c r="G15" s="90">
        <v>170057.91839999997</v>
      </c>
      <c r="H15" s="89">
        <v>161670.41296999998</v>
      </c>
      <c r="I15" s="88">
        <f t="shared" si="1"/>
        <v>-8387.50542999999</v>
      </c>
      <c r="J15" s="46">
        <f t="shared" si="2"/>
        <v>0.9506785364132742</v>
      </c>
      <c r="K15" s="90">
        <v>47572.546200000004</v>
      </c>
      <c r="L15" s="89">
        <v>46142.285599999996</v>
      </c>
      <c r="M15" s="88">
        <f t="shared" si="3"/>
        <v>-1430.2606000000087</v>
      </c>
      <c r="N15" s="46">
        <f t="shared" si="4"/>
        <v>0.969935168195811</v>
      </c>
      <c r="O15" s="90">
        <v>13301.029</v>
      </c>
      <c r="P15" s="89">
        <v>13106.663250000003</v>
      </c>
      <c r="Q15" s="88">
        <f t="shared" si="5"/>
        <v>-194.3657499999972</v>
      </c>
      <c r="R15" s="46">
        <f t="shared" si="6"/>
        <v>0.9853871644066037</v>
      </c>
      <c r="S15" s="90">
        <v>19566.546</v>
      </c>
      <c r="T15" s="89">
        <v>19213.09711</v>
      </c>
      <c r="U15" s="88">
        <f t="shared" si="7"/>
        <v>-353.44888999999966</v>
      </c>
      <c r="V15" s="46">
        <f t="shared" si="8"/>
        <v>0.9819360611729837</v>
      </c>
      <c r="W15" s="90">
        <v>16260.222</v>
      </c>
      <c r="X15" s="89">
        <v>15960.48145</v>
      </c>
      <c r="Y15" s="88">
        <f t="shared" si="9"/>
        <v>-299.74055000000044</v>
      </c>
      <c r="Z15" s="46">
        <f t="shared" si="10"/>
        <v>0.9815660235143161</v>
      </c>
      <c r="AA15" s="90">
        <v>23954.135</v>
      </c>
      <c r="AB15" s="89">
        <v>23726.45672</v>
      </c>
      <c r="AC15" s="88">
        <f t="shared" si="11"/>
        <v>-227.6782800000001</v>
      </c>
      <c r="AD15" s="46">
        <f t="shared" si="12"/>
        <v>0.9904952410095376</v>
      </c>
      <c r="AE15" s="90">
        <v>22049.09</v>
      </c>
      <c r="AF15" s="89">
        <v>21549.123489999998</v>
      </c>
      <c r="AG15" s="88">
        <f t="shared" si="13"/>
        <v>-499.966510000002</v>
      </c>
      <c r="AH15" s="46">
        <f t="shared" si="14"/>
        <v>0.9773248460594064</v>
      </c>
      <c r="AI15" s="90">
        <v>20543.77</v>
      </c>
      <c r="AJ15" s="89">
        <v>20255.64732</v>
      </c>
      <c r="AK15" s="88">
        <f t="shared" si="15"/>
        <v>-288.1226800000004</v>
      </c>
      <c r="AL15" s="46">
        <f t="shared" si="16"/>
        <v>0.9859751798233722</v>
      </c>
      <c r="AM15" s="90">
        <v>19899.17405</v>
      </c>
      <c r="AN15" s="89">
        <v>19684.604880000003</v>
      </c>
      <c r="AO15" s="88">
        <f t="shared" si="17"/>
        <v>-214.56916999999885</v>
      </c>
      <c r="AP15" s="46">
        <f t="shared" si="18"/>
        <v>0.9892171821071137</v>
      </c>
      <c r="AQ15" s="90">
        <v>20190.719</v>
      </c>
      <c r="AR15" s="89">
        <v>20107.11725</v>
      </c>
      <c r="AS15" s="88">
        <f t="shared" si="19"/>
        <v>-83.60175000000163</v>
      </c>
      <c r="AT15" s="46">
        <f t="shared" si="20"/>
        <v>0.9958593970823921</v>
      </c>
      <c r="AU15" s="90">
        <v>16719.666</v>
      </c>
      <c r="AV15" s="89">
        <v>16569.20058</v>
      </c>
      <c r="AW15" s="88">
        <f t="shared" si="21"/>
        <v>-150.46542000000045</v>
      </c>
      <c r="AX15" s="46">
        <f t="shared" si="22"/>
        <v>0.9910006922387086</v>
      </c>
      <c r="AY15" s="90">
        <v>24165.665000000005</v>
      </c>
      <c r="AZ15" s="89">
        <v>23835.353310000002</v>
      </c>
      <c r="BA15" s="88">
        <f t="shared" si="23"/>
        <v>-330.3116900000023</v>
      </c>
      <c r="BB15" s="46">
        <f t="shared" si="24"/>
        <v>0.9863313635275502</v>
      </c>
      <c r="BC15" s="90">
        <v>27505.01</v>
      </c>
      <c r="BD15" s="89">
        <v>27153.61675</v>
      </c>
      <c r="BE15" s="88">
        <f t="shared" si="25"/>
        <v>-351.39324999999735</v>
      </c>
      <c r="BF15" s="46">
        <f t="shared" si="26"/>
        <v>0.9872243911200179</v>
      </c>
    </row>
    <row r="16" spans="1:58" ht="15">
      <c r="A16" s="94" t="s">
        <v>115</v>
      </c>
      <c r="B16" s="91" t="s">
        <v>114</v>
      </c>
      <c r="C16" s="90">
        <f t="shared" si="27"/>
        <v>9744.177000000001</v>
      </c>
      <c r="D16" s="89">
        <f t="shared" si="28"/>
        <v>10226.17139</v>
      </c>
      <c r="E16" s="88">
        <f t="shared" si="29"/>
        <v>481.9943899999995</v>
      </c>
      <c r="F16" s="46">
        <f t="shared" si="0"/>
        <v>1.0494648639900526</v>
      </c>
      <c r="G16" s="90">
        <v>4784.059</v>
      </c>
      <c r="H16" s="89">
        <v>5392.08616</v>
      </c>
      <c r="I16" s="88">
        <f t="shared" si="1"/>
        <v>608.0271599999996</v>
      </c>
      <c r="J16" s="46">
        <f t="shared" si="2"/>
        <v>1.12709441083398</v>
      </c>
      <c r="K16" s="90">
        <v>398.783</v>
      </c>
      <c r="L16" s="89">
        <v>361.91119</v>
      </c>
      <c r="M16" s="88">
        <f t="shared" si="3"/>
        <v>-36.87181000000004</v>
      </c>
      <c r="N16" s="46">
        <f t="shared" si="4"/>
        <v>0.9075391629031326</v>
      </c>
      <c r="O16" s="90">
        <v>519.854</v>
      </c>
      <c r="P16" s="89">
        <v>507.3958</v>
      </c>
      <c r="Q16" s="88">
        <f t="shared" si="5"/>
        <v>-12.458200000000033</v>
      </c>
      <c r="R16" s="46">
        <f t="shared" si="6"/>
        <v>0.9760351944969163</v>
      </c>
      <c r="S16" s="90">
        <v>358.453</v>
      </c>
      <c r="T16" s="89">
        <v>333.38619</v>
      </c>
      <c r="U16" s="88">
        <f t="shared" si="7"/>
        <v>-25.066809999999975</v>
      </c>
      <c r="V16" s="46">
        <f t="shared" si="8"/>
        <v>0.930069465173956</v>
      </c>
      <c r="W16" s="90">
        <v>353.426</v>
      </c>
      <c r="X16" s="89">
        <v>325.82683</v>
      </c>
      <c r="Y16" s="88">
        <f t="shared" si="9"/>
        <v>-27.599170000000015</v>
      </c>
      <c r="Z16" s="46">
        <f t="shared" si="10"/>
        <v>0.9219096218161652</v>
      </c>
      <c r="AA16" s="90">
        <v>483.085</v>
      </c>
      <c r="AB16" s="89">
        <v>686.8164700000001</v>
      </c>
      <c r="AC16" s="88">
        <f t="shared" si="11"/>
        <v>203.73147000000012</v>
      </c>
      <c r="AD16" s="46">
        <f t="shared" si="12"/>
        <v>1.4217300682074585</v>
      </c>
      <c r="AE16" s="90">
        <v>388.09</v>
      </c>
      <c r="AF16" s="89">
        <v>317.68336</v>
      </c>
      <c r="AG16" s="88">
        <f t="shared" si="13"/>
        <v>-70.40663999999998</v>
      </c>
      <c r="AH16" s="46">
        <f t="shared" si="14"/>
        <v>0.8185816692004433</v>
      </c>
      <c r="AI16" s="90">
        <v>394.805</v>
      </c>
      <c r="AJ16" s="89">
        <v>370.56359000000003</v>
      </c>
      <c r="AK16" s="88">
        <f t="shared" si="15"/>
        <v>-24.241409999999973</v>
      </c>
      <c r="AL16" s="46">
        <f t="shared" si="16"/>
        <v>0.9385990299008372</v>
      </c>
      <c r="AM16" s="90">
        <v>392.534</v>
      </c>
      <c r="AN16" s="89">
        <v>336.81428999999997</v>
      </c>
      <c r="AO16" s="88">
        <f t="shared" si="17"/>
        <v>-55.71971000000002</v>
      </c>
      <c r="AP16" s="46">
        <f t="shared" si="18"/>
        <v>0.8580512516113253</v>
      </c>
      <c r="AQ16" s="90">
        <v>461.639</v>
      </c>
      <c r="AR16" s="89">
        <v>447.60183</v>
      </c>
      <c r="AS16" s="88">
        <f t="shared" si="19"/>
        <v>-14.037170000000003</v>
      </c>
      <c r="AT16" s="46">
        <f t="shared" si="20"/>
        <v>0.9695927553781202</v>
      </c>
      <c r="AU16" s="90">
        <v>385.718</v>
      </c>
      <c r="AV16" s="89">
        <v>384.85764</v>
      </c>
      <c r="AW16" s="88">
        <f t="shared" si="21"/>
        <v>-0.8603600000000142</v>
      </c>
      <c r="AX16" s="46">
        <f t="shared" si="22"/>
        <v>0.9977694585163254</v>
      </c>
      <c r="AY16" s="90">
        <v>390.99</v>
      </c>
      <c r="AZ16" s="89">
        <v>377.97479</v>
      </c>
      <c r="BA16" s="88">
        <f t="shared" si="23"/>
        <v>-13.015210000000025</v>
      </c>
      <c r="BB16" s="46">
        <f t="shared" si="24"/>
        <v>0.9667121665515741</v>
      </c>
      <c r="BC16" s="90">
        <v>432.741</v>
      </c>
      <c r="BD16" s="89">
        <v>383.25325</v>
      </c>
      <c r="BE16" s="88">
        <f t="shared" si="25"/>
        <v>-49.487750000000005</v>
      </c>
      <c r="BF16" s="46">
        <f t="shared" si="26"/>
        <v>0.885641180290289</v>
      </c>
    </row>
    <row r="17" spans="1:58" ht="15">
      <c r="A17" s="94" t="s">
        <v>113</v>
      </c>
      <c r="B17" s="91" t="s">
        <v>112</v>
      </c>
      <c r="C17" s="90">
        <f t="shared" si="27"/>
        <v>22905.551</v>
      </c>
      <c r="D17" s="89">
        <f t="shared" si="28"/>
        <v>24839.398890000004</v>
      </c>
      <c r="E17" s="88">
        <f t="shared" si="29"/>
        <v>1933.8478900000002</v>
      </c>
      <c r="F17" s="46">
        <f t="shared" si="0"/>
        <v>1.084427040851364</v>
      </c>
      <c r="G17" s="90">
        <v>9317.858</v>
      </c>
      <c r="H17" s="89">
        <v>11579.95482</v>
      </c>
      <c r="I17" s="88">
        <f t="shared" si="1"/>
        <v>2262.0968200000007</v>
      </c>
      <c r="J17" s="46">
        <f t="shared" si="2"/>
        <v>1.2427700465063967</v>
      </c>
      <c r="K17" s="90">
        <v>3071.164</v>
      </c>
      <c r="L17" s="89">
        <v>2950.89704</v>
      </c>
      <c r="M17" s="88">
        <f t="shared" si="3"/>
        <v>-120.26696000000038</v>
      </c>
      <c r="N17" s="46">
        <f t="shared" si="4"/>
        <v>0.9608399421196653</v>
      </c>
      <c r="O17" s="90">
        <v>361.506</v>
      </c>
      <c r="P17" s="89">
        <v>336.66717</v>
      </c>
      <c r="Q17" s="88">
        <f t="shared" si="5"/>
        <v>-24.838829999999973</v>
      </c>
      <c r="R17" s="46">
        <f t="shared" si="6"/>
        <v>0.9312906839720503</v>
      </c>
      <c r="S17" s="90">
        <v>1220.197</v>
      </c>
      <c r="T17" s="89">
        <v>1202.43036</v>
      </c>
      <c r="U17" s="88">
        <f t="shared" si="7"/>
        <v>-17.766639999999825</v>
      </c>
      <c r="V17" s="46">
        <f t="shared" si="8"/>
        <v>0.9854395314854898</v>
      </c>
      <c r="W17" s="90">
        <v>876.711</v>
      </c>
      <c r="X17" s="89">
        <v>848.8754200000001</v>
      </c>
      <c r="Y17" s="88">
        <f t="shared" si="9"/>
        <v>-27.835579999999936</v>
      </c>
      <c r="Z17" s="46">
        <f t="shared" si="10"/>
        <v>0.9682499934413964</v>
      </c>
      <c r="AA17" s="90">
        <v>835.759</v>
      </c>
      <c r="AB17" s="89">
        <v>825.91366</v>
      </c>
      <c r="AC17" s="88">
        <f t="shared" si="11"/>
        <v>-9.845339999999965</v>
      </c>
      <c r="AD17" s="46">
        <f t="shared" si="12"/>
        <v>0.9882198815687298</v>
      </c>
      <c r="AE17" s="90">
        <v>1515.546</v>
      </c>
      <c r="AF17" s="89">
        <v>1443.59881</v>
      </c>
      <c r="AG17" s="88">
        <f t="shared" si="13"/>
        <v>-71.94719000000009</v>
      </c>
      <c r="AH17" s="46">
        <f t="shared" si="14"/>
        <v>0.9525272146144029</v>
      </c>
      <c r="AI17" s="90">
        <v>1029.235</v>
      </c>
      <c r="AJ17" s="89">
        <v>994.16454</v>
      </c>
      <c r="AK17" s="88">
        <f t="shared" si="15"/>
        <v>-35.07045999999991</v>
      </c>
      <c r="AL17" s="46">
        <f t="shared" si="16"/>
        <v>0.965925702099132</v>
      </c>
      <c r="AM17" s="90">
        <v>580.605</v>
      </c>
      <c r="AN17" s="89">
        <v>573.20217</v>
      </c>
      <c r="AO17" s="88">
        <f t="shared" si="17"/>
        <v>-7.4028299999999945</v>
      </c>
      <c r="AP17" s="46">
        <f t="shared" si="18"/>
        <v>0.987249799777818</v>
      </c>
      <c r="AQ17" s="90">
        <v>1362.401</v>
      </c>
      <c r="AR17" s="89">
        <v>1404.07106</v>
      </c>
      <c r="AS17" s="88">
        <f t="shared" si="19"/>
        <v>41.67005999999992</v>
      </c>
      <c r="AT17" s="46">
        <f t="shared" si="20"/>
        <v>1.0305857526528532</v>
      </c>
      <c r="AU17" s="90">
        <v>841.336</v>
      </c>
      <c r="AV17" s="89">
        <v>818.9184399999999</v>
      </c>
      <c r="AW17" s="88">
        <f t="shared" si="21"/>
        <v>-22.417560000000094</v>
      </c>
      <c r="AX17" s="46">
        <f t="shared" si="22"/>
        <v>0.9733548071163006</v>
      </c>
      <c r="AY17" s="90">
        <v>781.505</v>
      </c>
      <c r="AZ17" s="89">
        <v>777.5319300000001</v>
      </c>
      <c r="BA17" s="88">
        <f t="shared" si="23"/>
        <v>-3.9730699999998933</v>
      </c>
      <c r="BB17" s="46">
        <f t="shared" si="24"/>
        <v>0.9949161297752415</v>
      </c>
      <c r="BC17" s="90">
        <v>1111.728</v>
      </c>
      <c r="BD17" s="89">
        <v>1083.17347</v>
      </c>
      <c r="BE17" s="88">
        <f t="shared" si="25"/>
        <v>-28.554530000000113</v>
      </c>
      <c r="BF17" s="46">
        <f t="shared" si="26"/>
        <v>0.9743151832102815</v>
      </c>
    </row>
    <row r="18" spans="1:58" ht="15">
      <c r="A18" s="94" t="s">
        <v>111</v>
      </c>
      <c r="B18" s="91" t="s">
        <v>14</v>
      </c>
      <c r="C18" s="90">
        <f t="shared" si="27"/>
        <v>1605.271</v>
      </c>
      <c r="D18" s="89">
        <f t="shared" si="28"/>
        <v>1455.2145299999997</v>
      </c>
      <c r="E18" s="88">
        <f t="shared" si="29"/>
        <v>-150.05647000000022</v>
      </c>
      <c r="F18" s="46">
        <f t="shared" si="0"/>
        <v>0.9065226556762066</v>
      </c>
      <c r="G18" s="90">
        <v>1605.271</v>
      </c>
      <c r="H18" s="89">
        <v>1455.2145299999997</v>
      </c>
      <c r="I18" s="88">
        <f t="shared" si="1"/>
        <v>-150.05647000000022</v>
      </c>
      <c r="J18" s="46">
        <f t="shared" si="2"/>
        <v>0.9065226556762066</v>
      </c>
      <c r="K18" s="90">
        <v>0</v>
      </c>
      <c r="L18" s="89">
        <v>0</v>
      </c>
      <c r="M18" s="88">
        <f t="shared" si="3"/>
        <v>0</v>
      </c>
      <c r="N18" s="46">
        <f t="shared" si="4"/>
        <v>0</v>
      </c>
      <c r="O18" s="90">
        <v>0</v>
      </c>
      <c r="P18" s="89">
        <v>0</v>
      </c>
      <c r="Q18" s="88">
        <f t="shared" si="5"/>
        <v>0</v>
      </c>
      <c r="R18" s="46">
        <f t="shared" si="6"/>
        <v>0</v>
      </c>
      <c r="S18" s="90">
        <v>0</v>
      </c>
      <c r="T18" s="89">
        <v>0</v>
      </c>
      <c r="U18" s="88">
        <f t="shared" si="7"/>
        <v>0</v>
      </c>
      <c r="V18" s="46">
        <f t="shared" si="8"/>
        <v>0</v>
      </c>
      <c r="W18" s="90">
        <v>0</v>
      </c>
      <c r="X18" s="89">
        <v>0</v>
      </c>
      <c r="Y18" s="88">
        <f t="shared" si="9"/>
        <v>0</v>
      </c>
      <c r="Z18" s="46">
        <f t="shared" si="10"/>
        <v>0</v>
      </c>
      <c r="AA18" s="90">
        <v>0</v>
      </c>
      <c r="AB18" s="89">
        <v>0</v>
      </c>
      <c r="AC18" s="88">
        <f t="shared" si="11"/>
        <v>0</v>
      </c>
      <c r="AD18" s="46">
        <f t="shared" si="12"/>
        <v>0</v>
      </c>
      <c r="AE18" s="90">
        <v>0</v>
      </c>
      <c r="AF18" s="89">
        <v>0</v>
      </c>
      <c r="AG18" s="88">
        <f t="shared" si="13"/>
        <v>0</v>
      </c>
      <c r="AH18" s="46">
        <f t="shared" si="14"/>
        <v>0</v>
      </c>
      <c r="AI18" s="90">
        <v>0</v>
      </c>
      <c r="AJ18" s="89">
        <v>0</v>
      </c>
      <c r="AK18" s="88">
        <f t="shared" si="15"/>
        <v>0</v>
      </c>
      <c r="AL18" s="46">
        <f t="shared" si="16"/>
        <v>0</v>
      </c>
      <c r="AM18" s="90">
        <v>0</v>
      </c>
      <c r="AN18" s="89">
        <v>0</v>
      </c>
      <c r="AO18" s="88">
        <f t="shared" si="17"/>
        <v>0</v>
      </c>
      <c r="AP18" s="46">
        <f t="shared" si="18"/>
        <v>0</v>
      </c>
      <c r="AQ18" s="90">
        <v>0</v>
      </c>
      <c r="AR18" s="89">
        <v>0</v>
      </c>
      <c r="AS18" s="88">
        <f t="shared" si="19"/>
        <v>0</v>
      </c>
      <c r="AT18" s="46">
        <f t="shared" si="20"/>
        <v>0</v>
      </c>
      <c r="AU18" s="90">
        <v>0</v>
      </c>
      <c r="AV18" s="89">
        <v>0</v>
      </c>
      <c r="AW18" s="88">
        <f t="shared" si="21"/>
        <v>0</v>
      </c>
      <c r="AX18" s="46">
        <f t="shared" si="22"/>
        <v>0</v>
      </c>
      <c r="AY18" s="90">
        <v>0</v>
      </c>
      <c r="AZ18" s="89">
        <v>0</v>
      </c>
      <c r="BA18" s="88">
        <f t="shared" si="23"/>
        <v>0</v>
      </c>
      <c r="BB18" s="46">
        <f t="shared" si="24"/>
        <v>0</v>
      </c>
      <c r="BC18" s="90">
        <v>0</v>
      </c>
      <c r="BD18" s="89">
        <v>0</v>
      </c>
      <c r="BE18" s="88">
        <f t="shared" si="25"/>
        <v>0</v>
      </c>
      <c r="BF18" s="46">
        <f t="shared" si="26"/>
        <v>0</v>
      </c>
    </row>
    <row r="19" spans="1:58" ht="15">
      <c r="A19" s="94" t="s">
        <v>110</v>
      </c>
      <c r="B19" s="91" t="s">
        <v>109</v>
      </c>
      <c r="C19" s="90">
        <f t="shared" si="27"/>
        <v>110024.969</v>
      </c>
      <c r="D19" s="89">
        <f t="shared" si="28"/>
        <v>109437.60919999999</v>
      </c>
      <c r="E19" s="88">
        <f t="shared" si="29"/>
        <v>-587.3598000000056</v>
      </c>
      <c r="F19" s="46">
        <f t="shared" si="0"/>
        <v>0.9946615772279835</v>
      </c>
      <c r="G19" s="90">
        <v>110024.969</v>
      </c>
      <c r="H19" s="89">
        <v>109437.60919999999</v>
      </c>
      <c r="I19" s="88">
        <f t="shared" si="1"/>
        <v>-587.3598000000056</v>
      </c>
      <c r="J19" s="46">
        <f t="shared" si="2"/>
        <v>0.9946615772279835</v>
      </c>
      <c r="K19" s="90">
        <v>0</v>
      </c>
      <c r="L19" s="89">
        <v>0</v>
      </c>
      <c r="M19" s="88">
        <f t="shared" si="3"/>
        <v>0</v>
      </c>
      <c r="N19" s="46">
        <f t="shared" si="4"/>
        <v>0</v>
      </c>
      <c r="O19" s="90">
        <v>0</v>
      </c>
      <c r="P19" s="89">
        <v>0</v>
      </c>
      <c r="Q19" s="88">
        <f t="shared" si="5"/>
        <v>0</v>
      </c>
      <c r="R19" s="46">
        <f t="shared" si="6"/>
        <v>0</v>
      </c>
      <c r="S19" s="90">
        <v>0</v>
      </c>
      <c r="T19" s="89">
        <v>0</v>
      </c>
      <c r="U19" s="88">
        <f t="shared" si="7"/>
        <v>0</v>
      </c>
      <c r="V19" s="46">
        <f t="shared" si="8"/>
        <v>0</v>
      </c>
      <c r="W19" s="90">
        <v>0</v>
      </c>
      <c r="X19" s="89">
        <v>0</v>
      </c>
      <c r="Y19" s="88">
        <f t="shared" si="9"/>
        <v>0</v>
      </c>
      <c r="Z19" s="46">
        <f t="shared" si="10"/>
        <v>0</v>
      </c>
      <c r="AA19" s="90">
        <v>0</v>
      </c>
      <c r="AB19" s="89">
        <v>0</v>
      </c>
      <c r="AC19" s="88">
        <f t="shared" si="11"/>
        <v>0</v>
      </c>
      <c r="AD19" s="46">
        <f t="shared" si="12"/>
        <v>0</v>
      </c>
      <c r="AE19" s="90">
        <v>0</v>
      </c>
      <c r="AF19" s="89">
        <v>0</v>
      </c>
      <c r="AG19" s="88">
        <f t="shared" si="13"/>
        <v>0</v>
      </c>
      <c r="AH19" s="46">
        <f t="shared" si="14"/>
        <v>0</v>
      </c>
      <c r="AI19" s="90">
        <v>0</v>
      </c>
      <c r="AJ19" s="89">
        <v>0</v>
      </c>
      <c r="AK19" s="88">
        <f t="shared" si="15"/>
        <v>0</v>
      </c>
      <c r="AL19" s="46">
        <f t="shared" si="16"/>
        <v>0</v>
      </c>
      <c r="AM19" s="90">
        <v>0</v>
      </c>
      <c r="AN19" s="89">
        <v>0</v>
      </c>
      <c r="AO19" s="88">
        <f t="shared" si="17"/>
        <v>0</v>
      </c>
      <c r="AP19" s="46">
        <f t="shared" si="18"/>
        <v>0</v>
      </c>
      <c r="AQ19" s="90">
        <v>0</v>
      </c>
      <c r="AR19" s="89">
        <v>0</v>
      </c>
      <c r="AS19" s="88">
        <f t="shared" si="19"/>
        <v>0</v>
      </c>
      <c r="AT19" s="46">
        <f t="shared" si="20"/>
        <v>0</v>
      </c>
      <c r="AU19" s="90">
        <v>0</v>
      </c>
      <c r="AV19" s="89">
        <v>0</v>
      </c>
      <c r="AW19" s="88">
        <f t="shared" si="21"/>
        <v>0</v>
      </c>
      <c r="AX19" s="46">
        <f t="shared" si="22"/>
        <v>0</v>
      </c>
      <c r="AY19" s="90">
        <v>0</v>
      </c>
      <c r="AZ19" s="89">
        <v>0</v>
      </c>
      <c r="BA19" s="88">
        <f t="shared" si="23"/>
        <v>0</v>
      </c>
      <c r="BB19" s="46">
        <f t="shared" si="24"/>
        <v>0</v>
      </c>
      <c r="BC19" s="90">
        <v>0</v>
      </c>
      <c r="BD19" s="89">
        <v>0</v>
      </c>
      <c r="BE19" s="88">
        <f t="shared" si="25"/>
        <v>0</v>
      </c>
      <c r="BF19" s="46">
        <f t="shared" si="26"/>
        <v>0</v>
      </c>
    </row>
    <row r="20" spans="1:58" ht="15">
      <c r="A20" s="92" t="s">
        <v>108</v>
      </c>
      <c r="B20" s="93" t="s">
        <v>107</v>
      </c>
      <c r="C20" s="90">
        <f t="shared" si="27"/>
        <v>2.214</v>
      </c>
      <c r="D20" s="89">
        <f t="shared" si="28"/>
        <v>0.60819</v>
      </c>
      <c r="E20" s="88">
        <f t="shared" si="29"/>
        <v>-1.60581</v>
      </c>
      <c r="F20" s="46">
        <f t="shared" si="0"/>
        <v>0.2747018970189702</v>
      </c>
      <c r="G20" s="90">
        <v>2.214</v>
      </c>
      <c r="H20" s="89">
        <v>0.60819</v>
      </c>
      <c r="I20" s="88">
        <f t="shared" si="1"/>
        <v>-1.60581</v>
      </c>
      <c r="J20" s="46">
        <f t="shared" si="2"/>
        <v>0.2747018970189702</v>
      </c>
      <c r="K20" s="90">
        <v>0</v>
      </c>
      <c r="L20" s="89">
        <v>0</v>
      </c>
      <c r="M20" s="88">
        <f t="shared" si="3"/>
        <v>0</v>
      </c>
      <c r="N20" s="46">
        <f t="shared" si="4"/>
        <v>0</v>
      </c>
      <c r="O20" s="90">
        <v>0</v>
      </c>
      <c r="P20" s="89">
        <v>0</v>
      </c>
      <c r="Q20" s="88">
        <f t="shared" si="5"/>
        <v>0</v>
      </c>
      <c r="R20" s="46">
        <f t="shared" si="6"/>
        <v>0</v>
      </c>
      <c r="S20" s="90">
        <v>0</v>
      </c>
      <c r="T20" s="89">
        <v>0</v>
      </c>
      <c r="U20" s="88">
        <f t="shared" si="7"/>
        <v>0</v>
      </c>
      <c r="V20" s="46">
        <f t="shared" si="8"/>
        <v>0</v>
      </c>
      <c r="W20" s="90">
        <v>0</v>
      </c>
      <c r="X20" s="89">
        <v>0</v>
      </c>
      <c r="Y20" s="88">
        <f t="shared" si="9"/>
        <v>0</v>
      </c>
      <c r="Z20" s="46">
        <f t="shared" si="10"/>
        <v>0</v>
      </c>
      <c r="AA20" s="90">
        <v>0</v>
      </c>
      <c r="AB20" s="89">
        <v>0</v>
      </c>
      <c r="AC20" s="88">
        <f t="shared" si="11"/>
        <v>0</v>
      </c>
      <c r="AD20" s="46">
        <f t="shared" si="12"/>
        <v>0</v>
      </c>
      <c r="AE20" s="90">
        <v>0</v>
      </c>
      <c r="AF20" s="89">
        <v>0</v>
      </c>
      <c r="AG20" s="88">
        <f t="shared" si="13"/>
        <v>0</v>
      </c>
      <c r="AH20" s="46">
        <f t="shared" si="14"/>
        <v>0</v>
      </c>
      <c r="AI20" s="90">
        <v>0</v>
      </c>
      <c r="AJ20" s="89">
        <v>0</v>
      </c>
      <c r="AK20" s="88">
        <f t="shared" si="15"/>
        <v>0</v>
      </c>
      <c r="AL20" s="46">
        <f t="shared" si="16"/>
        <v>0</v>
      </c>
      <c r="AM20" s="90">
        <v>0</v>
      </c>
      <c r="AN20" s="89">
        <v>0</v>
      </c>
      <c r="AO20" s="88">
        <f t="shared" si="17"/>
        <v>0</v>
      </c>
      <c r="AP20" s="46">
        <f t="shared" si="18"/>
        <v>0</v>
      </c>
      <c r="AQ20" s="90">
        <v>0</v>
      </c>
      <c r="AR20" s="89">
        <v>0</v>
      </c>
      <c r="AS20" s="88">
        <f t="shared" si="19"/>
        <v>0</v>
      </c>
      <c r="AT20" s="46">
        <f t="shared" si="20"/>
        <v>0</v>
      </c>
      <c r="AU20" s="90">
        <v>0</v>
      </c>
      <c r="AV20" s="89">
        <v>0</v>
      </c>
      <c r="AW20" s="88">
        <f t="shared" si="21"/>
        <v>0</v>
      </c>
      <c r="AX20" s="46">
        <f t="shared" si="22"/>
        <v>0</v>
      </c>
      <c r="AY20" s="90">
        <v>0</v>
      </c>
      <c r="AZ20" s="89">
        <v>0</v>
      </c>
      <c r="BA20" s="88">
        <f t="shared" si="23"/>
        <v>0</v>
      </c>
      <c r="BB20" s="46">
        <f t="shared" si="24"/>
        <v>0</v>
      </c>
      <c r="BC20" s="90">
        <v>0</v>
      </c>
      <c r="BD20" s="89">
        <v>0</v>
      </c>
      <c r="BE20" s="88">
        <f t="shared" si="25"/>
        <v>0</v>
      </c>
      <c r="BF20" s="46">
        <f t="shared" si="26"/>
        <v>0</v>
      </c>
    </row>
    <row r="21" spans="1:58" ht="30">
      <c r="A21" s="92" t="s">
        <v>106</v>
      </c>
      <c r="B21" s="93" t="s">
        <v>105</v>
      </c>
      <c r="C21" s="90">
        <f t="shared" si="27"/>
        <v>403.2</v>
      </c>
      <c r="D21" s="89">
        <f t="shared" si="28"/>
        <v>403.2</v>
      </c>
      <c r="E21" s="88">
        <f t="shared" si="29"/>
        <v>0</v>
      </c>
      <c r="F21" s="46">
        <f t="shared" si="0"/>
        <v>1</v>
      </c>
      <c r="G21" s="90">
        <v>0</v>
      </c>
      <c r="H21" s="89">
        <v>0</v>
      </c>
      <c r="I21" s="88">
        <f t="shared" si="1"/>
        <v>0</v>
      </c>
      <c r="J21" s="46">
        <f t="shared" si="2"/>
        <v>0</v>
      </c>
      <c r="K21" s="90">
        <v>403.2</v>
      </c>
      <c r="L21" s="89">
        <v>403.2</v>
      </c>
      <c r="M21" s="88">
        <f t="shared" si="3"/>
        <v>0</v>
      </c>
      <c r="N21" s="46">
        <f t="shared" si="4"/>
        <v>1</v>
      </c>
      <c r="O21" s="90">
        <v>0</v>
      </c>
      <c r="P21" s="89">
        <v>0</v>
      </c>
      <c r="Q21" s="88">
        <f t="shared" si="5"/>
        <v>0</v>
      </c>
      <c r="R21" s="46">
        <f t="shared" si="6"/>
        <v>0</v>
      </c>
      <c r="S21" s="90">
        <v>0</v>
      </c>
      <c r="T21" s="89">
        <v>0</v>
      </c>
      <c r="U21" s="88">
        <f t="shared" si="7"/>
        <v>0</v>
      </c>
      <c r="V21" s="46">
        <f t="shared" si="8"/>
        <v>0</v>
      </c>
      <c r="W21" s="90">
        <v>0</v>
      </c>
      <c r="X21" s="89">
        <v>0</v>
      </c>
      <c r="Y21" s="88">
        <f t="shared" si="9"/>
        <v>0</v>
      </c>
      <c r="Z21" s="46">
        <f t="shared" si="10"/>
        <v>0</v>
      </c>
      <c r="AA21" s="90">
        <v>0</v>
      </c>
      <c r="AB21" s="89">
        <v>0</v>
      </c>
      <c r="AC21" s="88">
        <f t="shared" si="11"/>
        <v>0</v>
      </c>
      <c r="AD21" s="46">
        <f t="shared" si="12"/>
        <v>0</v>
      </c>
      <c r="AE21" s="90">
        <v>0</v>
      </c>
      <c r="AF21" s="89">
        <v>0</v>
      </c>
      <c r="AG21" s="88">
        <f t="shared" si="13"/>
        <v>0</v>
      </c>
      <c r="AH21" s="46">
        <f t="shared" si="14"/>
        <v>0</v>
      </c>
      <c r="AI21" s="90">
        <v>0</v>
      </c>
      <c r="AJ21" s="89">
        <v>0</v>
      </c>
      <c r="AK21" s="88">
        <f t="shared" si="15"/>
        <v>0</v>
      </c>
      <c r="AL21" s="46">
        <f t="shared" si="16"/>
        <v>0</v>
      </c>
      <c r="AM21" s="90">
        <v>0</v>
      </c>
      <c r="AN21" s="89">
        <v>0</v>
      </c>
      <c r="AO21" s="88">
        <f t="shared" si="17"/>
        <v>0</v>
      </c>
      <c r="AP21" s="46">
        <f t="shared" si="18"/>
        <v>0</v>
      </c>
      <c r="AQ21" s="90">
        <v>0</v>
      </c>
      <c r="AR21" s="89">
        <v>0</v>
      </c>
      <c r="AS21" s="88">
        <f t="shared" si="19"/>
        <v>0</v>
      </c>
      <c r="AT21" s="46">
        <f t="shared" si="20"/>
        <v>0</v>
      </c>
      <c r="AU21" s="90">
        <v>0</v>
      </c>
      <c r="AV21" s="89">
        <v>0</v>
      </c>
      <c r="AW21" s="88">
        <f t="shared" si="21"/>
        <v>0</v>
      </c>
      <c r="AX21" s="46">
        <f t="shared" si="22"/>
        <v>0</v>
      </c>
      <c r="AY21" s="90">
        <v>0</v>
      </c>
      <c r="AZ21" s="89">
        <v>0</v>
      </c>
      <c r="BA21" s="88">
        <f t="shared" si="23"/>
        <v>0</v>
      </c>
      <c r="BB21" s="46">
        <f t="shared" si="24"/>
        <v>0</v>
      </c>
      <c r="BC21" s="90">
        <v>0</v>
      </c>
      <c r="BD21" s="89">
        <v>0</v>
      </c>
      <c r="BE21" s="88">
        <f t="shared" si="25"/>
        <v>0</v>
      </c>
      <c r="BF21" s="46">
        <f t="shared" si="26"/>
        <v>0</v>
      </c>
    </row>
    <row r="22" spans="1:58" ht="15">
      <c r="A22" s="92" t="s">
        <v>104</v>
      </c>
      <c r="B22" s="93" t="s">
        <v>47</v>
      </c>
      <c r="C22" s="90">
        <f t="shared" si="27"/>
        <v>20.273</v>
      </c>
      <c r="D22" s="89">
        <f t="shared" si="28"/>
        <v>0</v>
      </c>
      <c r="E22" s="88">
        <f t="shared" si="29"/>
        <v>-20.273</v>
      </c>
      <c r="F22" s="46">
        <f t="shared" si="0"/>
        <v>0</v>
      </c>
      <c r="G22" s="90">
        <v>20.273</v>
      </c>
      <c r="H22" s="89">
        <v>0</v>
      </c>
      <c r="I22" s="88">
        <f t="shared" si="1"/>
        <v>-20.273</v>
      </c>
      <c r="J22" s="46">
        <f t="shared" si="2"/>
        <v>0</v>
      </c>
      <c r="K22" s="90">
        <v>0</v>
      </c>
      <c r="L22" s="89">
        <v>0</v>
      </c>
      <c r="M22" s="88">
        <f t="shared" si="3"/>
        <v>0</v>
      </c>
      <c r="N22" s="46">
        <f t="shared" si="4"/>
        <v>0</v>
      </c>
      <c r="O22" s="90">
        <v>0</v>
      </c>
      <c r="P22" s="89">
        <v>0</v>
      </c>
      <c r="Q22" s="88">
        <f t="shared" si="5"/>
        <v>0</v>
      </c>
      <c r="R22" s="46">
        <f t="shared" si="6"/>
        <v>0</v>
      </c>
      <c r="S22" s="90">
        <v>0</v>
      </c>
      <c r="T22" s="89">
        <v>0</v>
      </c>
      <c r="U22" s="88">
        <f t="shared" si="7"/>
        <v>0</v>
      </c>
      <c r="V22" s="46">
        <f t="shared" si="8"/>
        <v>0</v>
      </c>
      <c r="W22" s="90">
        <v>0</v>
      </c>
      <c r="X22" s="89">
        <v>0</v>
      </c>
      <c r="Y22" s="88">
        <f t="shared" si="9"/>
        <v>0</v>
      </c>
      <c r="Z22" s="46">
        <f t="shared" si="10"/>
        <v>0</v>
      </c>
      <c r="AA22" s="90">
        <v>0</v>
      </c>
      <c r="AB22" s="89">
        <v>0</v>
      </c>
      <c r="AC22" s="88">
        <f t="shared" si="11"/>
        <v>0</v>
      </c>
      <c r="AD22" s="46">
        <f t="shared" si="12"/>
        <v>0</v>
      </c>
      <c r="AE22" s="90">
        <v>0</v>
      </c>
      <c r="AF22" s="89">
        <v>0</v>
      </c>
      <c r="AG22" s="88">
        <f t="shared" si="13"/>
        <v>0</v>
      </c>
      <c r="AH22" s="46">
        <f t="shared" si="14"/>
        <v>0</v>
      </c>
      <c r="AI22" s="90">
        <v>0</v>
      </c>
      <c r="AJ22" s="89">
        <v>0</v>
      </c>
      <c r="AK22" s="88">
        <f t="shared" si="15"/>
        <v>0</v>
      </c>
      <c r="AL22" s="46">
        <f t="shared" si="16"/>
        <v>0</v>
      </c>
      <c r="AM22" s="90">
        <v>0</v>
      </c>
      <c r="AN22" s="89">
        <v>0</v>
      </c>
      <c r="AO22" s="88">
        <f t="shared" si="17"/>
        <v>0</v>
      </c>
      <c r="AP22" s="46">
        <f t="shared" si="18"/>
        <v>0</v>
      </c>
      <c r="AQ22" s="90">
        <v>0</v>
      </c>
      <c r="AR22" s="89">
        <v>0</v>
      </c>
      <c r="AS22" s="88">
        <f t="shared" si="19"/>
        <v>0</v>
      </c>
      <c r="AT22" s="46">
        <f t="shared" si="20"/>
        <v>0</v>
      </c>
      <c r="AU22" s="90">
        <v>0</v>
      </c>
      <c r="AV22" s="89">
        <v>0</v>
      </c>
      <c r="AW22" s="88">
        <f t="shared" si="21"/>
        <v>0</v>
      </c>
      <c r="AX22" s="46">
        <f t="shared" si="22"/>
        <v>0</v>
      </c>
      <c r="AY22" s="90">
        <v>0</v>
      </c>
      <c r="AZ22" s="89">
        <v>0</v>
      </c>
      <c r="BA22" s="88">
        <f t="shared" si="23"/>
        <v>0</v>
      </c>
      <c r="BB22" s="46">
        <f t="shared" si="24"/>
        <v>0</v>
      </c>
      <c r="BC22" s="90">
        <v>0</v>
      </c>
      <c r="BD22" s="89">
        <v>0</v>
      </c>
      <c r="BE22" s="88">
        <f t="shared" si="25"/>
        <v>0</v>
      </c>
      <c r="BF22" s="46">
        <f t="shared" si="26"/>
        <v>0</v>
      </c>
    </row>
    <row r="23" spans="1:58" ht="30.75" thickBot="1">
      <c r="A23" s="95" t="s">
        <v>103</v>
      </c>
      <c r="B23" s="105" t="s">
        <v>38</v>
      </c>
      <c r="C23" s="104">
        <f t="shared" si="27"/>
        <v>199.167</v>
      </c>
      <c r="D23" s="103">
        <f t="shared" si="28"/>
        <v>101.71082000000001</v>
      </c>
      <c r="E23" s="102">
        <f t="shared" si="29"/>
        <v>-97.45617999999999</v>
      </c>
      <c r="F23" s="47">
        <f t="shared" si="0"/>
        <v>0.5106810867262147</v>
      </c>
      <c r="G23" s="104">
        <v>199.167</v>
      </c>
      <c r="H23" s="103">
        <v>101.71082000000001</v>
      </c>
      <c r="I23" s="102">
        <f t="shared" si="1"/>
        <v>-97.45617999999999</v>
      </c>
      <c r="J23" s="47">
        <f t="shared" si="2"/>
        <v>0.5106810867262147</v>
      </c>
      <c r="K23" s="104">
        <v>0</v>
      </c>
      <c r="L23" s="103">
        <v>0</v>
      </c>
      <c r="M23" s="102">
        <f t="shared" si="3"/>
        <v>0</v>
      </c>
      <c r="N23" s="47">
        <f t="shared" si="4"/>
        <v>0</v>
      </c>
      <c r="O23" s="104">
        <v>0</v>
      </c>
      <c r="P23" s="103">
        <v>0</v>
      </c>
      <c r="Q23" s="102">
        <f t="shared" si="5"/>
        <v>0</v>
      </c>
      <c r="R23" s="47">
        <f t="shared" si="6"/>
        <v>0</v>
      </c>
      <c r="S23" s="104">
        <v>0</v>
      </c>
      <c r="T23" s="103">
        <v>0</v>
      </c>
      <c r="U23" s="102">
        <f t="shared" si="7"/>
        <v>0</v>
      </c>
      <c r="V23" s="47">
        <f t="shared" si="8"/>
        <v>0</v>
      </c>
      <c r="W23" s="104">
        <v>0</v>
      </c>
      <c r="X23" s="103">
        <v>0</v>
      </c>
      <c r="Y23" s="102">
        <f t="shared" si="9"/>
        <v>0</v>
      </c>
      <c r="Z23" s="47">
        <f t="shared" si="10"/>
        <v>0</v>
      </c>
      <c r="AA23" s="104">
        <v>0</v>
      </c>
      <c r="AB23" s="103">
        <v>0</v>
      </c>
      <c r="AC23" s="102">
        <f t="shared" si="11"/>
        <v>0</v>
      </c>
      <c r="AD23" s="47">
        <f t="shared" si="12"/>
        <v>0</v>
      </c>
      <c r="AE23" s="104">
        <v>0</v>
      </c>
      <c r="AF23" s="103">
        <v>0</v>
      </c>
      <c r="AG23" s="102">
        <f t="shared" si="13"/>
        <v>0</v>
      </c>
      <c r="AH23" s="47">
        <f t="shared" si="14"/>
        <v>0</v>
      </c>
      <c r="AI23" s="104">
        <v>0</v>
      </c>
      <c r="AJ23" s="103">
        <v>0</v>
      </c>
      <c r="AK23" s="102">
        <f t="shared" si="15"/>
        <v>0</v>
      </c>
      <c r="AL23" s="47">
        <f t="shared" si="16"/>
        <v>0</v>
      </c>
      <c r="AM23" s="104">
        <v>0</v>
      </c>
      <c r="AN23" s="103">
        <v>0</v>
      </c>
      <c r="AO23" s="102">
        <f t="shared" si="17"/>
        <v>0</v>
      </c>
      <c r="AP23" s="47">
        <f t="shared" si="18"/>
        <v>0</v>
      </c>
      <c r="AQ23" s="104">
        <v>0</v>
      </c>
      <c r="AR23" s="103">
        <v>0</v>
      </c>
      <c r="AS23" s="102">
        <f t="shared" si="19"/>
        <v>0</v>
      </c>
      <c r="AT23" s="47">
        <f t="shared" si="20"/>
        <v>0</v>
      </c>
      <c r="AU23" s="104">
        <v>0</v>
      </c>
      <c r="AV23" s="103">
        <v>0</v>
      </c>
      <c r="AW23" s="102">
        <f t="shared" si="21"/>
        <v>0</v>
      </c>
      <c r="AX23" s="47">
        <f t="shared" si="22"/>
        <v>0</v>
      </c>
      <c r="AY23" s="104">
        <v>0</v>
      </c>
      <c r="AZ23" s="103">
        <v>0</v>
      </c>
      <c r="BA23" s="102">
        <f t="shared" si="23"/>
        <v>0</v>
      </c>
      <c r="BB23" s="47">
        <f t="shared" si="24"/>
        <v>0</v>
      </c>
      <c r="BC23" s="104">
        <v>0</v>
      </c>
      <c r="BD23" s="103">
        <v>0</v>
      </c>
      <c r="BE23" s="102">
        <f t="shared" si="25"/>
        <v>0</v>
      </c>
      <c r="BF23" s="47">
        <f t="shared" si="26"/>
        <v>0</v>
      </c>
    </row>
    <row r="24" spans="1:58" ht="21.75" customHeight="1" thickBot="1">
      <c r="A24" s="101" t="s">
        <v>102</v>
      </c>
      <c r="B24" s="100" t="s">
        <v>101</v>
      </c>
      <c r="C24" s="99">
        <f>+SUM(C25:C36)</f>
        <v>96938.04602</v>
      </c>
      <c r="D24" s="98">
        <f>+SUM(D25:D36)</f>
        <v>89679.44584000001</v>
      </c>
      <c r="E24" s="97">
        <f>D24-C24</f>
        <v>-7258.600179999979</v>
      </c>
      <c r="F24" s="96">
        <f t="shared" si="0"/>
        <v>0.9251212451868237</v>
      </c>
      <c r="G24" s="99">
        <v>31336.896</v>
      </c>
      <c r="H24" s="98">
        <v>31257.020110000005</v>
      </c>
      <c r="I24" s="97">
        <f t="shared" si="1"/>
        <v>-79.8758899999957</v>
      </c>
      <c r="J24" s="96">
        <f t="shared" si="2"/>
        <v>0.9974510592880674</v>
      </c>
      <c r="K24" s="99">
        <v>17125.126</v>
      </c>
      <c r="L24" s="98">
        <v>19565.65382</v>
      </c>
      <c r="M24" s="97">
        <f t="shared" si="3"/>
        <v>2440.5278199999993</v>
      </c>
      <c r="N24" s="96">
        <f t="shared" si="4"/>
        <v>1.1425115248787074</v>
      </c>
      <c r="O24" s="99">
        <v>4760.88089</v>
      </c>
      <c r="P24" s="98">
        <v>3209.8802300000007</v>
      </c>
      <c r="Q24" s="97">
        <f t="shared" si="5"/>
        <v>-1551.0006599999997</v>
      </c>
      <c r="R24" s="96">
        <f t="shared" si="6"/>
        <v>0.674219814392374</v>
      </c>
      <c r="S24" s="99">
        <v>4199.1061</v>
      </c>
      <c r="T24" s="98">
        <v>3517.8486599999997</v>
      </c>
      <c r="U24" s="97">
        <f t="shared" si="7"/>
        <v>-681.2574400000003</v>
      </c>
      <c r="V24" s="96">
        <f t="shared" si="8"/>
        <v>0.8377613178195235</v>
      </c>
      <c r="W24" s="99">
        <v>4361.0199</v>
      </c>
      <c r="X24" s="98">
        <v>3255.78501</v>
      </c>
      <c r="Y24" s="97">
        <f t="shared" si="9"/>
        <v>-1105.2348900000002</v>
      </c>
      <c r="Z24" s="96">
        <f t="shared" si="10"/>
        <v>0.7465650431909288</v>
      </c>
      <c r="AA24" s="99">
        <v>6482.7780999999995</v>
      </c>
      <c r="AB24" s="98">
        <v>4096.92922</v>
      </c>
      <c r="AC24" s="97">
        <f t="shared" si="11"/>
        <v>-2385.8488799999996</v>
      </c>
      <c r="AD24" s="96">
        <f t="shared" si="12"/>
        <v>0.6319712254226317</v>
      </c>
      <c r="AE24" s="99">
        <v>3523.0209</v>
      </c>
      <c r="AF24" s="98">
        <v>3184.99102</v>
      </c>
      <c r="AG24" s="97">
        <f t="shared" si="13"/>
        <v>-338.02988000000005</v>
      </c>
      <c r="AH24" s="96">
        <f t="shared" si="14"/>
        <v>0.9040511283938167</v>
      </c>
      <c r="AI24" s="99">
        <v>3802.48571</v>
      </c>
      <c r="AJ24" s="98">
        <v>3116.2136299999997</v>
      </c>
      <c r="AK24" s="97">
        <f t="shared" si="15"/>
        <v>-686.2720800000002</v>
      </c>
      <c r="AL24" s="96">
        <f t="shared" si="16"/>
        <v>0.8195201422597851</v>
      </c>
      <c r="AM24" s="99">
        <v>4072.5462</v>
      </c>
      <c r="AN24" s="98">
        <v>3548.17226</v>
      </c>
      <c r="AO24" s="97">
        <f t="shared" si="17"/>
        <v>-524.3739400000004</v>
      </c>
      <c r="AP24" s="96">
        <f t="shared" si="18"/>
        <v>0.871241745520284</v>
      </c>
      <c r="AQ24" s="99">
        <v>4642.55001</v>
      </c>
      <c r="AR24" s="98">
        <v>4310.49284</v>
      </c>
      <c r="AS24" s="97">
        <f t="shared" si="19"/>
        <v>-332.05717000000004</v>
      </c>
      <c r="AT24" s="96">
        <f t="shared" si="20"/>
        <v>0.92847526267143</v>
      </c>
      <c r="AU24" s="99">
        <v>3849.63001</v>
      </c>
      <c r="AV24" s="98">
        <v>3353.9137600000004</v>
      </c>
      <c r="AW24" s="97">
        <f t="shared" si="21"/>
        <v>-495.7162499999995</v>
      </c>
      <c r="AX24" s="96">
        <f t="shared" si="22"/>
        <v>0.8712301575184366</v>
      </c>
      <c r="AY24" s="99">
        <v>4035.60221</v>
      </c>
      <c r="AZ24" s="98">
        <v>3390.71926</v>
      </c>
      <c r="BA24" s="97">
        <f t="shared" si="23"/>
        <v>-644.8829500000002</v>
      </c>
      <c r="BB24" s="96">
        <f t="shared" si="24"/>
        <v>0.8402015569319454</v>
      </c>
      <c r="BC24" s="99">
        <v>4746.40399</v>
      </c>
      <c r="BD24" s="98">
        <v>3871.8260199999995</v>
      </c>
      <c r="BE24" s="97">
        <f t="shared" si="25"/>
        <v>-874.5779700000003</v>
      </c>
      <c r="BF24" s="96">
        <f t="shared" si="26"/>
        <v>0.8157388263109057</v>
      </c>
    </row>
    <row r="25" spans="1:58" ht="15">
      <c r="A25" s="92" t="s">
        <v>100</v>
      </c>
      <c r="B25" s="93" t="s">
        <v>99</v>
      </c>
      <c r="C25" s="90">
        <f aca="true" t="shared" si="30" ref="C25:C36">+G25+K25++O25+S25+W25+AA25+AE25+AI25+AM25+AQ25+AU25+AY25+BC25</f>
        <v>43675.53602</v>
      </c>
      <c r="D25" s="89">
        <f aca="true" t="shared" si="31" ref="D25:D36">+H25+L25++P25+T25+X25+AB25+AF25+AJ25+AN25+AR25+AV25+AZ25+BD25</f>
        <v>45052.68004000001</v>
      </c>
      <c r="E25" s="88">
        <f aca="true" t="shared" si="32" ref="E25:E36">+I25+M25++Q25+U25+Y25+AC25+AG25+AK25+AO25+AS25+AW25+BA25+BE25</f>
        <v>1377.1440200000009</v>
      </c>
      <c r="F25" s="46">
        <f t="shared" si="0"/>
        <v>1.031531244845384</v>
      </c>
      <c r="G25" s="90">
        <v>1105.377</v>
      </c>
      <c r="H25" s="89">
        <v>3522.56304</v>
      </c>
      <c r="I25" s="88">
        <f t="shared" si="1"/>
        <v>2417.18604</v>
      </c>
      <c r="J25" s="46">
        <f t="shared" si="2"/>
        <v>3.1867526101954358</v>
      </c>
      <c r="K25" s="90">
        <v>16461.13</v>
      </c>
      <c r="L25" s="89">
        <v>19171.774980000002</v>
      </c>
      <c r="M25" s="88">
        <f t="shared" si="3"/>
        <v>2710.644980000001</v>
      </c>
      <c r="N25" s="46">
        <f t="shared" si="4"/>
        <v>1.164669435208883</v>
      </c>
      <c r="O25" s="90">
        <v>2061.62399</v>
      </c>
      <c r="P25" s="89">
        <v>1559.26602</v>
      </c>
      <c r="Q25" s="88">
        <f t="shared" si="5"/>
        <v>-502.35797</v>
      </c>
      <c r="R25" s="46">
        <f t="shared" si="6"/>
        <v>0.7563290044951407</v>
      </c>
      <c r="S25" s="90">
        <v>2267.255</v>
      </c>
      <c r="T25" s="89">
        <v>2032.4947799999998</v>
      </c>
      <c r="U25" s="88">
        <f t="shared" si="7"/>
        <v>-234.76022000000034</v>
      </c>
      <c r="V25" s="46">
        <f t="shared" si="8"/>
        <v>0.8964561904152818</v>
      </c>
      <c r="W25" s="90">
        <v>1960.756</v>
      </c>
      <c r="X25" s="89">
        <v>2132.37464</v>
      </c>
      <c r="Y25" s="88">
        <f t="shared" si="9"/>
        <v>171.6186399999999</v>
      </c>
      <c r="Z25" s="46">
        <f t="shared" si="10"/>
        <v>1.087526770286563</v>
      </c>
      <c r="AA25" s="90">
        <v>2631.943</v>
      </c>
      <c r="AB25" s="89">
        <v>1946.5573200000001</v>
      </c>
      <c r="AC25" s="88">
        <f t="shared" si="11"/>
        <v>-685.3856800000001</v>
      </c>
      <c r="AD25" s="46">
        <f t="shared" si="12"/>
        <v>0.7395894667931638</v>
      </c>
      <c r="AE25" s="90">
        <v>2252.952</v>
      </c>
      <c r="AF25" s="89">
        <v>2091.3442099999997</v>
      </c>
      <c r="AG25" s="88">
        <f t="shared" si="13"/>
        <v>-161.60779000000048</v>
      </c>
      <c r="AH25" s="46">
        <f t="shared" si="14"/>
        <v>0.9282684273788343</v>
      </c>
      <c r="AI25" s="90">
        <v>2212.3500099999997</v>
      </c>
      <c r="AJ25" s="89">
        <v>1872.06819</v>
      </c>
      <c r="AK25" s="88">
        <f t="shared" si="15"/>
        <v>-340.2818199999997</v>
      </c>
      <c r="AL25" s="46">
        <f t="shared" si="16"/>
        <v>0.84618988023509</v>
      </c>
      <c r="AM25" s="90">
        <v>2656.346</v>
      </c>
      <c r="AN25" s="89">
        <v>2235.5307199999997</v>
      </c>
      <c r="AO25" s="88">
        <f t="shared" si="17"/>
        <v>-420.81528000000026</v>
      </c>
      <c r="AP25" s="46">
        <f t="shared" si="18"/>
        <v>0.8415811494436342</v>
      </c>
      <c r="AQ25" s="90">
        <v>2907.2010099999998</v>
      </c>
      <c r="AR25" s="89">
        <v>2656.99188</v>
      </c>
      <c r="AS25" s="88">
        <f t="shared" si="19"/>
        <v>-250.20912999999973</v>
      </c>
      <c r="AT25" s="46">
        <f t="shared" si="20"/>
        <v>0.9139346989976452</v>
      </c>
      <c r="AU25" s="90">
        <v>2247.5660099999996</v>
      </c>
      <c r="AV25" s="89">
        <v>1895.5744300000001</v>
      </c>
      <c r="AW25" s="88">
        <f t="shared" si="21"/>
        <v>-351.99157999999943</v>
      </c>
      <c r="AX25" s="46">
        <f t="shared" si="22"/>
        <v>0.8433898811274515</v>
      </c>
      <c r="AY25" s="90">
        <v>2515.13901</v>
      </c>
      <c r="AZ25" s="89">
        <v>2039.36697</v>
      </c>
      <c r="BA25" s="88">
        <f t="shared" si="23"/>
        <v>-475.77203999999983</v>
      </c>
      <c r="BB25" s="46">
        <f t="shared" si="24"/>
        <v>0.8108366821442605</v>
      </c>
      <c r="BC25" s="90">
        <v>2395.89699</v>
      </c>
      <c r="BD25" s="89">
        <v>1896.7728599999998</v>
      </c>
      <c r="BE25" s="88">
        <f t="shared" si="25"/>
        <v>-499.1241300000004</v>
      </c>
      <c r="BF25" s="46">
        <f t="shared" si="26"/>
        <v>0.7916754634764158</v>
      </c>
    </row>
    <row r="26" spans="1:58" ht="15">
      <c r="A26" s="92" t="s">
        <v>98</v>
      </c>
      <c r="B26" s="93" t="s">
        <v>97</v>
      </c>
      <c r="C26" s="90">
        <f t="shared" si="30"/>
        <v>601.091</v>
      </c>
      <c r="D26" s="89">
        <f t="shared" si="31"/>
        <v>269.58667</v>
      </c>
      <c r="E26" s="88">
        <f t="shared" si="32"/>
        <v>-331.50433000000004</v>
      </c>
      <c r="F26" s="46">
        <f t="shared" si="0"/>
        <v>0.44849560216339956</v>
      </c>
      <c r="G26" s="90">
        <v>0</v>
      </c>
      <c r="H26" s="89">
        <v>0</v>
      </c>
      <c r="I26" s="88">
        <f t="shared" si="1"/>
        <v>0</v>
      </c>
      <c r="J26" s="46">
        <f t="shared" si="2"/>
        <v>0</v>
      </c>
      <c r="K26" s="90">
        <v>323.795</v>
      </c>
      <c r="L26" s="89">
        <v>88.19419</v>
      </c>
      <c r="M26" s="88">
        <f t="shared" si="3"/>
        <v>-235.60081000000002</v>
      </c>
      <c r="N26" s="46">
        <f t="shared" si="4"/>
        <v>0.2723766271869547</v>
      </c>
      <c r="O26" s="90">
        <v>85.924</v>
      </c>
      <c r="P26" s="89">
        <v>69.05546000000001</v>
      </c>
      <c r="Q26" s="88">
        <f t="shared" si="5"/>
        <v>-16.868539999999996</v>
      </c>
      <c r="R26" s="46">
        <f t="shared" si="6"/>
        <v>0.8036806945672921</v>
      </c>
      <c r="S26" s="90">
        <v>0</v>
      </c>
      <c r="T26" s="89">
        <v>0</v>
      </c>
      <c r="U26" s="88">
        <f t="shared" si="7"/>
        <v>0</v>
      </c>
      <c r="V26" s="46">
        <f t="shared" si="8"/>
        <v>0</v>
      </c>
      <c r="W26" s="90">
        <v>75.651</v>
      </c>
      <c r="X26" s="89">
        <v>37.79367</v>
      </c>
      <c r="Y26" s="88">
        <f t="shared" si="9"/>
        <v>-37.85733</v>
      </c>
      <c r="Z26" s="46">
        <f t="shared" si="10"/>
        <v>0.49957925209184284</v>
      </c>
      <c r="AA26" s="90">
        <v>0</v>
      </c>
      <c r="AB26" s="89">
        <v>0</v>
      </c>
      <c r="AC26" s="88">
        <f t="shared" si="11"/>
        <v>0</v>
      </c>
      <c r="AD26" s="46">
        <f t="shared" si="12"/>
        <v>0</v>
      </c>
      <c r="AE26" s="90">
        <v>50.403</v>
      </c>
      <c r="AF26" s="89">
        <v>32.38484</v>
      </c>
      <c r="AG26" s="88">
        <f t="shared" si="13"/>
        <v>-18.01816</v>
      </c>
      <c r="AH26" s="46">
        <f t="shared" si="14"/>
        <v>0.6425181040811062</v>
      </c>
      <c r="AI26" s="90">
        <v>0</v>
      </c>
      <c r="AJ26" s="89">
        <v>0</v>
      </c>
      <c r="AK26" s="88">
        <f t="shared" si="15"/>
        <v>0</v>
      </c>
      <c r="AL26" s="46">
        <f t="shared" si="16"/>
        <v>0</v>
      </c>
      <c r="AM26" s="90">
        <v>0</v>
      </c>
      <c r="AN26" s="89">
        <v>0</v>
      </c>
      <c r="AO26" s="88">
        <f t="shared" si="17"/>
        <v>0</v>
      </c>
      <c r="AP26" s="46">
        <f t="shared" si="18"/>
        <v>0</v>
      </c>
      <c r="AQ26" s="90">
        <v>0</v>
      </c>
      <c r="AR26" s="89">
        <v>0</v>
      </c>
      <c r="AS26" s="88">
        <f t="shared" si="19"/>
        <v>0</v>
      </c>
      <c r="AT26" s="46">
        <f t="shared" si="20"/>
        <v>0</v>
      </c>
      <c r="AU26" s="90">
        <v>0</v>
      </c>
      <c r="AV26" s="89">
        <v>0</v>
      </c>
      <c r="AW26" s="88">
        <f t="shared" si="21"/>
        <v>0</v>
      </c>
      <c r="AX26" s="46">
        <f t="shared" si="22"/>
        <v>0</v>
      </c>
      <c r="AY26" s="90">
        <v>0</v>
      </c>
      <c r="AZ26" s="89">
        <v>0</v>
      </c>
      <c r="BA26" s="88">
        <f t="shared" si="23"/>
        <v>0</v>
      </c>
      <c r="BB26" s="46">
        <f t="shared" si="24"/>
        <v>0</v>
      </c>
      <c r="BC26" s="90">
        <v>65.318</v>
      </c>
      <c r="BD26" s="89">
        <v>42.15851</v>
      </c>
      <c r="BE26" s="88">
        <f t="shared" si="25"/>
        <v>-23.159489999999998</v>
      </c>
      <c r="BF26" s="46">
        <f t="shared" si="26"/>
        <v>0.6454347959214918</v>
      </c>
    </row>
    <row r="27" spans="1:58" ht="15">
      <c r="A27" s="92" t="s">
        <v>96</v>
      </c>
      <c r="B27" s="93" t="s">
        <v>95</v>
      </c>
      <c r="C27" s="90">
        <f t="shared" si="30"/>
        <v>1273.783</v>
      </c>
      <c r="D27" s="89">
        <f t="shared" si="31"/>
        <v>984.61116</v>
      </c>
      <c r="E27" s="88">
        <f t="shared" si="32"/>
        <v>-289.17183999999986</v>
      </c>
      <c r="F27" s="46">
        <f t="shared" si="0"/>
        <v>0.7729818658280101</v>
      </c>
      <c r="G27" s="90">
        <v>1273.783</v>
      </c>
      <c r="H27" s="89">
        <v>984.61116</v>
      </c>
      <c r="I27" s="88">
        <f t="shared" si="1"/>
        <v>-289.17183999999986</v>
      </c>
      <c r="J27" s="46">
        <f t="shared" si="2"/>
        <v>0.7729818658280101</v>
      </c>
      <c r="K27" s="90">
        <v>0</v>
      </c>
      <c r="L27" s="89">
        <v>0</v>
      </c>
      <c r="M27" s="88">
        <f t="shared" si="3"/>
        <v>0</v>
      </c>
      <c r="N27" s="46">
        <f t="shared" si="4"/>
        <v>0</v>
      </c>
      <c r="O27" s="90">
        <v>0</v>
      </c>
      <c r="P27" s="89">
        <v>0</v>
      </c>
      <c r="Q27" s="88">
        <f t="shared" si="5"/>
        <v>0</v>
      </c>
      <c r="R27" s="46">
        <f t="shared" si="6"/>
        <v>0</v>
      </c>
      <c r="S27" s="90">
        <v>0</v>
      </c>
      <c r="T27" s="89">
        <v>0</v>
      </c>
      <c r="U27" s="88">
        <f t="shared" si="7"/>
        <v>0</v>
      </c>
      <c r="V27" s="46">
        <f t="shared" si="8"/>
        <v>0</v>
      </c>
      <c r="W27" s="90">
        <v>0</v>
      </c>
      <c r="X27" s="89">
        <v>0</v>
      </c>
      <c r="Y27" s="88">
        <f t="shared" si="9"/>
        <v>0</v>
      </c>
      <c r="Z27" s="46">
        <f t="shared" si="10"/>
        <v>0</v>
      </c>
      <c r="AA27" s="90">
        <v>0</v>
      </c>
      <c r="AB27" s="89">
        <v>0</v>
      </c>
      <c r="AC27" s="88">
        <f t="shared" si="11"/>
        <v>0</v>
      </c>
      <c r="AD27" s="46">
        <f t="shared" si="12"/>
        <v>0</v>
      </c>
      <c r="AE27" s="90">
        <v>0</v>
      </c>
      <c r="AF27" s="89">
        <v>0</v>
      </c>
      <c r="AG27" s="88">
        <f t="shared" si="13"/>
        <v>0</v>
      </c>
      <c r="AH27" s="46">
        <f t="shared" si="14"/>
        <v>0</v>
      </c>
      <c r="AI27" s="90">
        <v>0</v>
      </c>
      <c r="AJ27" s="89">
        <v>0</v>
      </c>
      <c r="AK27" s="88">
        <f t="shared" si="15"/>
        <v>0</v>
      </c>
      <c r="AL27" s="46">
        <f t="shared" si="16"/>
        <v>0</v>
      </c>
      <c r="AM27" s="90">
        <v>0</v>
      </c>
      <c r="AN27" s="89">
        <v>0</v>
      </c>
      <c r="AO27" s="88">
        <f t="shared" si="17"/>
        <v>0</v>
      </c>
      <c r="AP27" s="46">
        <f t="shared" si="18"/>
        <v>0</v>
      </c>
      <c r="AQ27" s="90">
        <v>0</v>
      </c>
      <c r="AR27" s="89">
        <v>0</v>
      </c>
      <c r="AS27" s="88">
        <f t="shared" si="19"/>
        <v>0</v>
      </c>
      <c r="AT27" s="46">
        <f t="shared" si="20"/>
        <v>0</v>
      </c>
      <c r="AU27" s="90">
        <v>0</v>
      </c>
      <c r="AV27" s="89">
        <v>0</v>
      </c>
      <c r="AW27" s="88">
        <f t="shared" si="21"/>
        <v>0</v>
      </c>
      <c r="AX27" s="46">
        <f t="shared" si="22"/>
        <v>0</v>
      </c>
      <c r="AY27" s="90">
        <v>0</v>
      </c>
      <c r="AZ27" s="89">
        <v>0</v>
      </c>
      <c r="BA27" s="88">
        <f t="shared" si="23"/>
        <v>0</v>
      </c>
      <c r="BB27" s="46">
        <f t="shared" si="24"/>
        <v>0</v>
      </c>
      <c r="BC27" s="90">
        <v>0</v>
      </c>
      <c r="BD27" s="89">
        <v>0</v>
      </c>
      <c r="BE27" s="88">
        <f t="shared" si="25"/>
        <v>0</v>
      </c>
      <c r="BF27" s="46">
        <f t="shared" si="26"/>
        <v>0</v>
      </c>
    </row>
    <row r="28" spans="1:58" ht="15">
      <c r="A28" s="92" t="s">
        <v>94</v>
      </c>
      <c r="B28" s="93" t="s">
        <v>93</v>
      </c>
      <c r="C28" s="90">
        <f t="shared" si="30"/>
        <v>7904</v>
      </c>
      <c r="D28" s="89">
        <f t="shared" si="31"/>
        <v>7734</v>
      </c>
      <c r="E28" s="88">
        <f t="shared" si="32"/>
        <v>-170</v>
      </c>
      <c r="F28" s="46">
        <f t="shared" si="0"/>
        <v>0.9784919028340081</v>
      </c>
      <c r="G28" s="90">
        <v>7904</v>
      </c>
      <c r="H28" s="89">
        <v>7734</v>
      </c>
      <c r="I28" s="88">
        <f t="shared" si="1"/>
        <v>-170</v>
      </c>
      <c r="J28" s="46">
        <f t="shared" si="2"/>
        <v>0.9784919028340081</v>
      </c>
      <c r="K28" s="90">
        <v>0</v>
      </c>
      <c r="L28" s="89">
        <v>0</v>
      </c>
      <c r="M28" s="88">
        <f t="shared" si="3"/>
        <v>0</v>
      </c>
      <c r="N28" s="46">
        <f t="shared" si="4"/>
        <v>0</v>
      </c>
      <c r="O28" s="90">
        <v>0</v>
      </c>
      <c r="P28" s="89">
        <v>0</v>
      </c>
      <c r="Q28" s="88">
        <f t="shared" si="5"/>
        <v>0</v>
      </c>
      <c r="R28" s="46">
        <f t="shared" si="6"/>
        <v>0</v>
      </c>
      <c r="S28" s="90">
        <v>0</v>
      </c>
      <c r="T28" s="89">
        <v>0</v>
      </c>
      <c r="U28" s="88">
        <f t="shared" si="7"/>
        <v>0</v>
      </c>
      <c r="V28" s="46">
        <f t="shared" si="8"/>
        <v>0</v>
      </c>
      <c r="W28" s="90">
        <v>0</v>
      </c>
      <c r="X28" s="89">
        <v>0</v>
      </c>
      <c r="Y28" s="88">
        <f t="shared" si="9"/>
        <v>0</v>
      </c>
      <c r="Z28" s="46">
        <f t="shared" si="10"/>
        <v>0</v>
      </c>
      <c r="AA28" s="90">
        <v>0</v>
      </c>
      <c r="AB28" s="89">
        <v>0</v>
      </c>
      <c r="AC28" s="88">
        <f t="shared" si="11"/>
        <v>0</v>
      </c>
      <c r="AD28" s="46">
        <f t="shared" si="12"/>
        <v>0</v>
      </c>
      <c r="AE28" s="90">
        <v>0</v>
      </c>
      <c r="AF28" s="89">
        <v>0</v>
      </c>
      <c r="AG28" s="88">
        <f t="shared" si="13"/>
        <v>0</v>
      </c>
      <c r="AH28" s="46">
        <f t="shared" si="14"/>
        <v>0</v>
      </c>
      <c r="AI28" s="90">
        <v>0</v>
      </c>
      <c r="AJ28" s="89">
        <v>0</v>
      </c>
      <c r="AK28" s="88">
        <f t="shared" si="15"/>
        <v>0</v>
      </c>
      <c r="AL28" s="46">
        <f t="shared" si="16"/>
        <v>0</v>
      </c>
      <c r="AM28" s="90">
        <v>0</v>
      </c>
      <c r="AN28" s="89">
        <v>0</v>
      </c>
      <c r="AO28" s="88">
        <f t="shared" si="17"/>
        <v>0</v>
      </c>
      <c r="AP28" s="46">
        <f t="shared" si="18"/>
        <v>0</v>
      </c>
      <c r="AQ28" s="90">
        <v>0</v>
      </c>
      <c r="AR28" s="89">
        <v>0</v>
      </c>
      <c r="AS28" s="88">
        <f t="shared" si="19"/>
        <v>0</v>
      </c>
      <c r="AT28" s="46">
        <f t="shared" si="20"/>
        <v>0</v>
      </c>
      <c r="AU28" s="90">
        <v>0</v>
      </c>
      <c r="AV28" s="89">
        <v>0</v>
      </c>
      <c r="AW28" s="88">
        <f t="shared" si="21"/>
        <v>0</v>
      </c>
      <c r="AX28" s="46">
        <f t="shared" si="22"/>
        <v>0</v>
      </c>
      <c r="AY28" s="90">
        <v>0</v>
      </c>
      <c r="AZ28" s="89">
        <v>0</v>
      </c>
      <c r="BA28" s="88">
        <f t="shared" si="23"/>
        <v>0</v>
      </c>
      <c r="BB28" s="46">
        <f t="shared" si="24"/>
        <v>0</v>
      </c>
      <c r="BC28" s="90">
        <v>0</v>
      </c>
      <c r="BD28" s="89">
        <v>0</v>
      </c>
      <c r="BE28" s="88">
        <f t="shared" si="25"/>
        <v>0</v>
      </c>
      <c r="BF28" s="46">
        <f t="shared" si="26"/>
        <v>0</v>
      </c>
    </row>
    <row r="29" spans="1:58" ht="15">
      <c r="A29" s="92" t="s">
        <v>92</v>
      </c>
      <c r="B29" s="93" t="s">
        <v>91</v>
      </c>
      <c r="C29" s="90">
        <f t="shared" si="30"/>
        <v>3450</v>
      </c>
      <c r="D29" s="89">
        <f t="shared" si="31"/>
        <v>3236.75275</v>
      </c>
      <c r="E29" s="88">
        <f t="shared" si="32"/>
        <v>-213.2472499999999</v>
      </c>
      <c r="F29" s="46">
        <f t="shared" si="0"/>
        <v>0.9381892028985508</v>
      </c>
      <c r="G29" s="90">
        <v>3450</v>
      </c>
      <c r="H29" s="89">
        <v>3236.75275</v>
      </c>
      <c r="I29" s="88">
        <f t="shared" si="1"/>
        <v>-213.2472499999999</v>
      </c>
      <c r="J29" s="46">
        <f t="shared" si="2"/>
        <v>0.9381892028985508</v>
      </c>
      <c r="K29" s="90">
        <v>0</v>
      </c>
      <c r="L29" s="89">
        <v>0</v>
      </c>
      <c r="M29" s="88">
        <f t="shared" si="3"/>
        <v>0</v>
      </c>
      <c r="N29" s="46">
        <f t="shared" si="4"/>
        <v>0</v>
      </c>
      <c r="O29" s="90">
        <v>0</v>
      </c>
      <c r="P29" s="89">
        <v>0</v>
      </c>
      <c r="Q29" s="88">
        <f t="shared" si="5"/>
        <v>0</v>
      </c>
      <c r="R29" s="46">
        <f t="shared" si="6"/>
        <v>0</v>
      </c>
      <c r="S29" s="90">
        <v>0</v>
      </c>
      <c r="T29" s="89">
        <v>0</v>
      </c>
      <c r="U29" s="88">
        <f t="shared" si="7"/>
        <v>0</v>
      </c>
      <c r="V29" s="46">
        <f t="shared" si="8"/>
        <v>0</v>
      </c>
      <c r="W29" s="90">
        <v>0</v>
      </c>
      <c r="X29" s="89">
        <v>0</v>
      </c>
      <c r="Y29" s="88">
        <f t="shared" si="9"/>
        <v>0</v>
      </c>
      <c r="Z29" s="46">
        <f t="shared" si="10"/>
        <v>0</v>
      </c>
      <c r="AA29" s="90">
        <v>0</v>
      </c>
      <c r="AB29" s="89">
        <v>0</v>
      </c>
      <c r="AC29" s="88">
        <f t="shared" si="11"/>
        <v>0</v>
      </c>
      <c r="AD29" s="46">
        <f t="shared" si="12"/>
        <v>0</v>
      </c>
      <c r="AE29" s="90">
        <v>0</v>
      </c>
      <c r="AF29" s="89">
        <v>0</v>
      </c>
      <c r="AG29" s="88">
        <f t="shared" si="13"/>
        <v>0</v>
      </c>
      <c r="AH29" s="46">
        <f t="shared" si="14"/>
        <v>0</v>
      </c>
      <c r="AI29" s="90">
        <v>0</v>
      </c>
      <c r="AJ29" s="89">
        <v>0</v>
      </c>
      <c r="AK29" s="88">
        <f t="shared" si="15"/>
        <v>0</v>
      </c>
      <c r="AL29" s="46">
        <f t="shared" si="16"/>
        <v>0</v>
      </c>
      <c r="AM29" s="90">
        <v>0</v>
      </c>
      <c r="AN29" s="89">
        <v>0</v>
      </c>
      <c r="AO29" s="88">
        <f t="shared" si="17"/>
        <v>0</v>
      </c>
      <c r="AP29" s="46">
        <f t="shared" si="18"/>
        <v>0</v>
      </c>
      <c r="AQ29" s="90">
        <v>0</v>
      </c>
      <c r="AR29" s="89">
        <v>0</v>
      </c>
      <c r="AS29" s="88">
        <f t="shared" si="19"/>
        <v>0</v>
      </c>
      <c r="AT29" s="46">
        <f t="shared" si="20"/>
        <v>0</v>
      </c>
      <c r="AU29" s="90">
        <v>0</v>
      </c>
      <c r="AV29" s="89">
        <v>0</v>
      </c>
      <c r="AW29" s="88">
        <f t="shared" si="21"/>
        <v>0</v>
      </c>
      <c r="AX29" s="46">
        <f t="shared" si="22"/>
        <v>0</v>
      </c>
      <c r="AY29" s="90">
        <v>0</v>
      </c>
      <c r="AZ29" s="89">
        <v>0</v>
      </c>
      <c r="BA29" s="88">
        <f t="shared" si="23"/>
        <v>0</v>
      </c>
      <c r="BB29" s="46">
        <f t="shared" si="24"/>
        <v>0</v>
      </c>
      <c r="BC29" s="90">
        <v>0</v>
      </c>
      <c r="BD29" s="89">
        <v>0</v>
      </c>
      <c r="BE29" s="88">
        <f t="shared" si="25"/>
        <v>0</v>
      </c>
      <c r="BF29" s="46">
        <f t="shared" si="26"/>
        <v>0</v>
      </c>
    </row>
    <row r="30" spans="1:58" ht="15">
      <c r="A30" s="92" t="s">
        <v>90</v>
      </c>
      <c r="B30" s="93" t="s">
        <v>89</v>
      </c>
      <c r="C30" s="90">
        <f t="shared" si="30"/>
        <v>19494.57</v>
      </c>
      <c r="D30" s="89">
        <f t="shared" si="31"/>
        <v>18218.6023</v>
      </c>
      <c r="E30" s="88">
        <f t="shared" si="32"/>
        <v>-1275.9676999999997</v>
      </c>
      <c r="F30" s="46">
        <f t="shared" si="0"/>
        <v>0.9345475329796964</v>
      </c>
      <c r="G30" s="90">
        <v>11813.265</v>
      </c>
      <c r="H30" s="89">
        <v>10894.18707</v>
      </c>
      <c r="I30" s="88">
        <f t="shared" si="1"/>
        <v>-919.0779299999995</v>
      </c>
      <c r="J30" s="46">
        <f t="shared" si="2"/>
        <v>0.9221994994609873</v>
      </c>
      <c r="K30" s="90">
        <v>0</v>
      </c>
      <c r="L30" s="89">
        <v>0</v>
      </c>
      <c r="M30" s="88">
        <f t="shared" si="3"/>
        <v>0</v>
      </c>
      <c r="N30" s="46">
        <f t="shared" si="4"/>
        <v>0</v>
      </c>
      <c r="O30" s="90">
        <v>733.493</v>
      </c>
      <c r="P30" s="89">
        <v>698.15418</v>
      </c>
      <c r="Q30" s="88">
        <f t="shared" si="5"/>
        <v>-35.338820000000055</v>
      </c>
      <c r="R30" s="46">
        <f t="shared" si="6"/>
        <v>0.9518211898409391</v>
      </c>
      <c r="S30" s="90">
        <v>639.509</v>
      </c>
      <c r="T30" s="89">
        <v>617.84899</v>
      </c>
      <c r="U30" s="88">
        <f t="shared" si="7"/>
        <v>-21.660010000000057</v>
      </c>
      <c r="V30" s="46">
        <f t="shared" si="8"/>
        <v>0.9661302499261151</v>
      </c>
      <c r="W30" s="90">
        <v>609.677</v>
      </c>
      <c r="X30" s="89">
        <v>585.9715</v>
      </c>
      <c r="Y30" s="88">
        <f t="shared" si="9"/>
        <v>-23.70550000000003</v>
      </c>
      <c r="Z30" s="46">
        <f t="shared" si="10"/>
        <v>0.9611179362186862</v>
      </c>
      <c r="AA30" s="90">
        <v>633.796</v>
      </c>
      <c r="AB30" s="89">
        <v>610.98973</v>
      </c>
      <c r="AC30" s="88">
        <f t="shared" si="11"/>
        <v>-22.80627000000004</v>
      </c>
      <c r="AD30" s="46">
        <f t="shared" si="12"/>
        <v>0.964016386976251</v>
      </c>
      <c r="AE30" s="90">
        <v>570.929</v>
      </c>
      <c r="AF30" s="89">
        <v>511.92528999999996</v>
      </c>
      <c r="AG30" s="88">
        <f t="shared" si="13"/>
        <v>-59.00371000000001</v>
      </c>
      <c r="AH30" s="46">
        <f t="shared" si="14"/>
        <v>0.8966531565220894</v>
      </c>
      <c r="AI30" s="90">
        <v>547.086</v>
      </c>
      <c r="AJ30" s="89">
        <v>510.64169</v>
      </c>
      <c r="AK30" s="88">
        <f t="shared" si="15"/>
        <v>-36.44431000000003</v>
      </c>
      <c r="AL30" s="46">
        <f t="shared" si="16"/>
        <v>0.933384678094486</v>
      </c>
      <c r="AM30" s="90">
        <v>619.093</v>
      </c>
      <c r="AN30" s="89">
        <v>616.4805</v>
      </c>
      <c r="AO30" s="88">
        <f t="shared" si="17"/>
        <v>-2.6124999999999545</v>
      </c>
      <c r="AP30" s="46">
        <f t="shared" si="18"/>
        <v>0.9957801170421892</v>
      </c>
      <c r="AQ30" s="90">
        <v>886.374</v>
      </c>
      <c r="AR30" s="89">
        <v>861.98795</v>
      </c>
      <c r="AS30" s="88">
        <f t="shared" si="19"/>
        <v>-24.38605000000007</v>
      </c>
      <c r="AT30" s="46">
        <f t="shared" si="20"/>
        <v>0.9724878550137978</v>
      </c>
      <c r="AU30" s="90">
        <v>719.71</v>
      </c>
      <c r="AV30" s="89">
        <v>700.70136</v>
      </c>
      <c r="AW30" s="88">
        <f t="shared" si="21"/>
        <v>-19.008640000000014</v>
      </c>
      <c r="AX30" s="46">
        <f t="shared" si="22"/>
        <v>0.9735884731350127</v>
      </c>
      <c r="AY30" s="90">
        <v>777.515</v>
      </c>
      <c r="AZ30" s="89">
        <v>687.9470699999999</v>
      </c>
      <c r="BA30" s="88">
        <f t="shared" si="23"/>
        <v>-89.56793000000005</v>
      </c>
      <c r="BB30" s="46">
        <f t="shared" si="24"/>
        <v>0.8848023124955788</v>
      </c>
      <c r="BC30" s="90">
        <v>944.123</v>
      </c>
      <c r="BD30" s="89">
        <v>921.76697</v>
      </c>
      <c r="BE30" s="88">
        <f t="shared" si="25"/>
        <v>-22.356030000000032</v>
      </c>
      <c r="BF30" s="46">
        <f t="shared" si="26"/>
        <v>0.9763208501434665</v>
      </c>
    </row>
    <row r="31" spans="1:58" ht="15">
      <c r="A31" s="92" t="s">
        <v>88</v>
      </c>
      <c r="B31" s="93" t="s">
        <v>87</v>
      </c>
      <c r="C31" s="90">
        <f t="shared" si="30"/>
        <v>3075.6240000000003</v>
      </c>
      <c r="D31" s="89">
        <f t="shared" si="31"/>
        <v>2942.9520899999998</v>
      </c>
      <c r="E31" s="88">
        <f t="shared" si="32"/>
        <v>-132.6719100000002</v>
      </c>
      <c r="F31" s="46">
        <f t="shared" si="0"/>
        <v>0.9568634169846507</v>
      </c>
      <c r="G31" s="90">
        <v>316.079</v>
      </c>
      <c r="H31" s="89">
        <v>266.90632</v>
      </c>
      <c r="I31" s="88">
        <f t="shared" si="1"/>
        <v>-49.172680000000014</v>
      </c>
      <c r="J31" s="46">
        <f t="shared" si="2"/>
        <v>0.8444291458780874</v>
      </c>
      <c r="K31" s="90">
        <v>0</v>
      </c>
      <c r="L31" s="89">
        <v>0</v>
      </c>
      <c r="M31" s="88">
        <f t="shared" si="3"/>
        <v>0</v>
      </c>
      <c r="N31" s="46">
        <f t="shared" si="4"/>
        <v>0</v>
      </c>
      <c r="O31" s="90">
        <v>299.158</v>
      </c>
      <c r="P31" s="89">
        <v>233.58666</v>
      </c>
      <c r="Q31" s="88">
        <f t="shared" si="5"/>
        <v>-65.57134000000002</v>
      </c>
      <c r="R31" s="46">
        <f t="shared" si="6"/>
        <v>0.7808136837390275</v>
      </c>
      <c r="S31" s="90">
        <v>312.312</v>
      </c>
      <c r="T31" s="89">
        <v>257.688</v>
      </c>
      <c r="U31" s="88">
        <f t="shared" si="7"/>
        <v>-54.624000000000024</v>
      </c>
      <c r="V31" s="46">
        <f t="shared" si="8"/>
        <v>0.8250979789441327</v>
      </c>
      <c r="W31" s="90">
        <v>157.251</v>
      </c>
      <c r="X31" s="89">
        <v>152.61368</v>
      </c>
      <c r="Y31" s="88">
        <f t="shared" si="9"/>
        <v>-4.637320000000017</v>
      </c>
      <c r="Z31" s="46">
        <f t="shared" si="10"/>
        <v>0.9705100762475277</v>
      </c>
      <c r="AA31" s="90">
        <v>377.88</v>
      </c>
      <c r="AB31" s="89">
        <v>377.80953999999997</v>
      </c>
      <c r="AC31" s="88">
        <f t="shared" si="11"/>
        <v>-0.0704600000000255</v>
      </c>
      <c r="AD31" s="46">
        <f t="shared" si="12"/>
        <v>0.999813538689531</v>
      </c>
      <c r="AE31" s="90">
        <v>181.205</v>
      </c>
      <c r="AF31" s="89">
        <v>208.87195</v>
      </c>
      <c r="AG31" s="88">
        <f t="shared" si="13"/>
        <v>27.666949999999986</v>
      </c>
      <c r="AH31" s="46">
        <f t="shared" si="14"/>
        <v>1.1526831489197318</v>
      </c>
      <c r="AI31" s="90">
        <v>218</v>
      </c>
      <c r="AJ31" s="89">
        <v>204.63567999999998</v>
      </c>
      <c r="AK31" s="88">
        <f t="shared" si="15"/>
        <v>-13.36432000000002</v>
      </c>
      <c r="AL31" s="46">
        <f t="shared" si="16"/>
        <v>0.9386957798165136</v>
      </c>
      <c r="AM31" s="90">
        <v>168.294</v>
      </c>
      <c r="AN31" s="89">
        <v>179.73799</v>
      </c>
      <c r="AO31" s="88">
        <f t="shared" si="17"/>
        <v>11.443989999999985</v>
      </c>
      <c r="AP31" s="46">
        <f t="shared" si="18"/>
        <v>1.067999988116035</v>
      </c>
      <c r="AQ31" s="90">
        <v>243.523</v>
      </c>
      <c r="AR31" s="89">
        <v>272.65861</v>
      </c>
      <c r="AS31" s="88">
        <f t="shared" si="19"/>
        <v>29.135610000000014</v>
      </c>
      <c r="AT31" s="46">
        <f t="shared" si="20"/>
        <v>1.1196421282589324</v>
      </c>
      <c r="AU31" s="90">
        <v>193.996</v>
      </c>
      <c r="AV31" s="89">
        <v>192.92186999999998</v>
      </c>
      <c r="AW31" s="88">
        <f t="shared" si="21"/>
        <v>-1.0741300000000251</v>
      </c>
      <c r="AX31" s="46">
        <f t="shared" si="22"/>
        <v>0.9944631332604794</v>
      </c>
      <c r="AY31" s="90">
        <v>292.589</v>
      </c>
      <c r="AZ31" s="89">
        <v>281.63696999999996</v>
      </c>
      <c r="BA31" s="88">
        <f t="shared" si="23"/>
        <v>-10.952030000000036</v>
      </c>
      <c r="BB31" s="46">
        <f t="shared" si="24"/>
        <v>0.9625685517910788</v>
      </c>
      <c r="BC31" s="90">
        <v>315.337</v>
      </c>
      <c r="BD31" s="89">
        <v>313.88482</v>
      </c>
      <c r="BE31" s="88">
        <f t="shared" si="25"/>
        <v>-1.4521799999999985</v>
      </c>
      <c r="BF31" s="46">
        <f t="shared" si="26"/>
        <v>0.9953948315611552</v>
      </c>
    </row>
    <row r="32" spans="1:58" ht="15">
      <c r="A32" s="92" t="s">
        <v>129</v>
      </c>
      <c r="B32" s="93" t="s">
        <v>130</v>
      </c>
      <c r="C32" s="90">
        <f t="shared" si="30"/>
        <v>7713.799999999999</v>
      </c>
      <c r="D32" s="89">
        <f t="shared" si="31"/>
        <v>2668.00134</v>
      </c>
      <c r="E32" s="88">
        <f t="shared" si="32"/>
        <v>-5045.7986599999995</v>
      </c>
      <c r="F32" s="46">
        <f t="shared" si="0"/>
        <v>0.3458738027949908</v>
      </c>
      <c r="G32" s="90">
        <v>0</v>
      </c>
      <c r="H32" s="89">
        <v>0</v>
      </c>
      <c r="I32" s="88">
        <f t="shared" si="1"/>
        <v>0</v>
      </c>
      <c r="J32" s="46">
        <f t="shared" si="2"/>
        <v>0</v>
      </c>
      <c r="K32" s="90">
        <v>0</v>
      </c>
      <c r="L32" s="89">
        <v>0</v>
      </c>
      <c r="M32" s="88">
        <f t="shared" si="3"/>
        <v>0</v>
      </c>
      <c r="N32" s="46">
        <f t="shared" si="4"/>
        <v>0</v>
      </c>
      <c r="O32" s="90">
        <v>1234.0188999999998</v>
      </c>
      <c r="P32" s="89">
        <v>405.21881</v>
      </c>
      <c r="Q32" s="88">
        <f t="shared" si="5"/>
        <v>-828.8000899999997</v>
      </c>
      <c r="R32" s="46">
        <f t="shared" si="6"/>
        <v>0.328373260733689</v>
      </c>
      <c r="S32" s="90">
        <v>588.3530999999999</v>
      </c>
      <c r="T32" s="89">
        <v>256.10495000000003</v>
      </c>
      <c r="U32" s="88">
        <f t="shared" si="7"/>
        <v>-332.2481499999999</v>
      </c>
      <c r="V32" s="46">
        <f t="shared" si="8"/>
        <v>0.4352912392235208</v>
      </c>
      <c r="W32" s="90">
        <v>1364.4059</v>
      </c>
      <c r="X32" s="89">
        <v>181.33303</v>
      </c>
      <c r="Y32" s="88">
        <f t="shared" si="9"/>
        <v>-1183.07287</v>
      </c>
      <c r="Z32" s="46">
        <f t="shared" si="10"/>
        <v>0.13290255487754782</v>
      </c>
      <c r="AA32" s="90">
        <v>2459.5001</v>
      </c>
      <c r="AB32" s="89">
        <v>789.22386</v>
      </c>
      <c r="AC32" s="88">
        <f t="shared" si="11"/>
        <v>-1670.2762400000001</v>
      </c>
      <c r="AD32" s="46">
        <f t="shared" si="12"/>
        <v>0.3208879153938639</v>
      </c>
      <c r="AE32" s="90">
        <v>169.2809</v>
      </c>
      <c r="AF32" s="89">
        <v>69.98929</v>
      </c>
      <c r="AG32" s="88">
        <f t="shared" si="13"/>
        <v>-99.29161</v>
      </c>
      <c r="AH32" s="46">
        <f t="shared" si="14"/>
        <v>0.4134506019285105</v>
      </c>
      <c r="AI32" s="90">
        <v>471.1617</v>
      </c>
      <c r="AJ32" s="89">
        <v>201.31399</v>
      </c>
      <c r="AK32" s="88">
        <f t="shared" si="15"/>
        <v>-269.84771</v>
      </c>
      <c r="AL32" s="46">
        <f t="shared" si="16"/>
        <v>0.4272715502979126</v>
      </c>
      <c r="AM32" s="90">
        <v>273.3892</v>
      </c>
      <c r="AN32" s="89">
        <v>176.32926</v>
      </c>
      <c r="AO32" s="88">
        <f t="shared" si="17"/>
        <v>-97.05994000000001</v>
      </c>
      <c r="AP32" s="46">
        <f t="shared" si="18"/>
        <v>0.6449752221375241</v>
      </c>
      <c r="AQ32" s="90">
        <v>237.495</v>
      </c>
      <c r="AR32" s="89">
        <v>165.98098000000002</v>
      </c>
      <c r="AS32" s="88">
        <f t="shared" si="19"/>
        <v>-71.51401999999999</v>
      </c>
      <c r="AT32" s="46">
        <f t="shared" si="20"/>
        <v>0.6988819975157372</v>
      </c>
      <c r="AU32" s="90">
        <v>257.958</v>
      </c>
      <c r="AV32" s="89">
        <v>143.71813</v>
      </c>
      <c r="AW32" s="88">
        <f t="shared" si="21"/>
        <v>-114.23987000000002</v>
      </c>
      <c r="AX32" s="46">
        <f t="shared" si="22"/>
        <v>0.5571377123407686</v>
      </c>
      <c r="AY32" s="90">
        <v>100.7802</v>
      </c>
      <c r="AZ32" s="89">
        <v>43.169019999999996</v>
      </c>
      <c r="BA32" s="88">
        <f t="shared" si="23"/>
        <v>-57.61118</v>
      </c>
      <c r="BB32" s="46">
        <f t="shared" si="24"/>
        <v>0.4283482271319168</v>
      </c>
      <c r="BC32" s="90">
        <v>557.457</v>
      </c>
      <c r="BD32" s="89">
        <v>235.62001999999998</v>
      </c>
      <c r="BE32" s="88">
        <f t="shared" si="25"/>
        <v>-321.83698000000004</v>
      </c>
      <c r="BF32" s="46">
        <f t="shared" si="26"/>
        <v>0.4226694076852564</v>
      </c>
    </row>
    <row r="33" spans="1:58" ht="15">
      <c r="A33" s="95" t="s">
        <v>86</v>
      </c>
      <c r="B33" s="93" t="s">
        <v>85</v>
      </c>
      <c r="C33" s="90">
        <f t="shared" si="30"/>
        <v>1081.364</v>
      </c>
      <c r="D33" s="89">
        <f t="shared" si="31"/>
        <v>958.70332</v>
      </c>
      <c r="E33" s="88">
        <f t="shared" si="32"/>
        <v>-122.66068000000007</v>
      </c>
      <c r="F33" s="46">
        <f t="shared" si="0"/>
        <v>0.8865685560088924</v>
      </c>
      <c r="G33" s="90">
        <v>1081.364</v>
      </c>
      <c r="H33" s="89">
        <v>958.70332</v>
      </c>
      <c r="I33" s="88">
        <f t="shared" si="1"/>
        <v>-122.66068000000007</v>
      </c>
      <c r="J33" s="46">
        <f t="shared" si="2"/>
        <v>0.8865685560088924</v>
      </c>
      <c r="K33" s="90">
        <v>0</v>
      </c>
      <c r="L33" s="89">
        <v>0</v>
      </c>
      <c r="M33" s="88">
        <f t="shared" si="3"/>
        <v>0</v>
      </c>
      <c r="N33" s="46">
        <f t="shared" si="4"/>
        <v>0</v>
      </c>
      <c r="O33" s="90">
        <v>0</v>
      </c>
      <c r="P33" s="89">
        <v>0</v>
      </c>
      <c r="Q33" s="88">
        <f t="shared" si="5"/>
        <v>0</v>
      </c>
      <c r="R33" s="46">
        <f t="shared" si="6"/>
        <v>0</v>
      </c>
      <c r="S33" s="90">
        <v>0</v>
      </c>
      <c r="T33" s="89">
        <v>0</v>
      </c>
      <c r="U33" s="88">
        <f t="shared" si="7"/>
        <v>0</v>
      </c>
      <c r="V33" s="46">
        <f t="shared" si="8"/>
        <v>0</v>
      </c>
      <c r="W33" s="90">
        <v>0</v>
      </c>
      <c r="X33" s="89">
        <v>0</v>
      </c>
      <c r="Y33" s="88">
        <f t="shared" si="9"/>
        <v>0</v>
      </c>
      <c r="Z33" s="46">
        <f t="shared" si="10"/>
        <v>0</v>
      </c>
      <c r="AA33" s="90">
        <v>0</v>
      </c>
      <c r="AB33" s="89">
        <v>0</v>
      </c>
      <c r="AC33" s="88">
        <f t="shared" si="11"/>
        <v>0</v>
      </c>
      <c r="AD33" s="46">
        <f t="shared" si="12"/>
        <v>0</v>
      </c>
      <c r="AE33" s="90">
        <v>0</v>
      </c>
      <c r="AF33" s="89">
        <v>0</v>
      </c>
      <c r="AG33" s="88">
        <f t="shared" si="13"/>
        <v>0</v>
      </c>
      <c r="AH33" s="46">
        <f t="shared" si="14"/>
        <v>0</v>
      </c>
      <c r="AI33" s="90">
        <v>0</v>
      </c>
      <c r="AJ33" s="89">
        <v>0</v>
      </c>
      <c r="AK33" s="88">
        <f t="shared" si="15"/>
        <v>0</v>
      </c>
      <c r="AL33" s="46">
        <f t="shared" si="16"/>
        <v>0</v>
      </c>
      <c r="AM33" s="90">
        <v>0</v>
      </c>
      <c r="AN33" s="89">
        <v>0</v>
      </c>
      <c r="AO33" s="88">
        <f t="shared" si="17"/>
        <v>0</v>
      </c>
      <c r="AP33" s="46">
        <f t="shared" si="18"/>
        <v>0</v>
      </c>
      <c r="AQ33" s="90">
        <v>0</v>
      </c>
      <c r="AR33" s="89">
        <v>0</v>
      </c>
      <c r="AS33" s="88">
        <f t="shared" si="19"/>
        <v>0</v>
      </c>
      <c r="AT33" s="46">
        <f t="shared" si="20"/>
        <v>0</v>
      </c>
      <c r="AU33" s="90">
        <v>0</v>
      </c>
      <c r="AV33" s="89">
        <v>0</v>
      </c>
      <c r="AW33" s="88">
        <f t="shared" si="21"/>
        <v>0</v>
      </c>
      <c r="AX33" s="46">
        <f t="shared" si="22"/>
        <v>0</v>
      </c>
      <c r="AY33" s="90">
        <v>0</v>
      </c>
      <c r="AZ33" s="89">
        <v>0</v>
      </c>
      <c r="BA33" s="88">
        <f t="shared" si="23"/>
        <v>0</v>
      </c>
      <c r="BB33" s="46">
        <f t="shared" si="24"/>
        <v>0</v>
      </c>
      <c r="BC33" s="90">
        <v>0</v>
      </c>
      <c r="BD33" s="89">
        <v>0</v>
      </c>
      <c r="BE33" s="88">
        <f t="shared" si="25"/>
        <v>0</v>
      </c>
      <c r="BF33" s="46">
        <f t="shared" si="26"/>
        <v>0</v>
      </c>
    </row>
    <row r="34" spans="1:58" ht="15">
      <c r="A34" s="92" t="s">
        <v>84</v>
      </c>
      <c r="B34" s="93" t="s">
        <v>83</v>
      </c>
      <c r="C34" s="90">
        <f t="shared" si="30"/>
        <v>2451.021</v>
      </c>
      <c r="D34" s="89">
        <f t="shared" si="31"/>
        <v>2161.80858</v>
      </c>
      <c r="E34" s="88">
        <f t="shared" si="32"/>
        <v>-289.2124200000003</v>
      </c>
      <c r="F34" s="46">
        <f t="shared" si="0"/>
        <v>0.8820032876095307</v>
      </c>
      <c r="G34" s="90">
        <v>2451.021</v>
      </c>
      <c r="H34" s="89">
        <v>2161.80858</v>
      </c>
      <c r="I34" s="88">
        <f t="shared" si="1"/>
        <v>-289.2124200000003</v>
      </c>
      <c r="J34" s="46">
        <f t="shared" si="2"/>
        <v>0.8820032876095307</v>
      </c>
      <c r="K34" s="90">
        <v>0</v>
      </c>
      <c r="L34" s="89">
        <v>0</v>
      </c>
      <c r="M34" s="88">
        <f t="shared" si="3"/>
        <v>0</v>
      </c>
      <c r="N34" s="46">
        <f t="shared" si="4"/>
        <v>0</v>
      </c>
      <c r="O34" s="90">
        <v>0</v>
      </c>
      <c r="P34" s="89">
        <v>0</v>
      </c>
      <c r="Q34" s="88">
        <f t="shared" si="5"/>
        <v>0</v>
      </c>
      <c r="R34" s="46">
        <f t="shared" si="6"/>
        <v>0</v>
      </c>
      <c r="S34" s="90">
        <v>0</v>
      </c>
      <c r="T34" s="89">
        <v>0</v>
      </c>
      <c r="U34" s="88">
        <f t="shared" si="7"/>
        <v>0</v>
      </c>
      <c r="V34" s="46">
        <f t="shared" si="8"/>
        <v>0</v>
      </c>
      <c r="W34" s="90">
        <v>0</v>
      </c>
      <c r="X34" s="89">
        <v>0</v>
      </c>
      <c r="Y34" s="88">
        <f t="shared" si="9"/>
        <v>0</v>
      </c>
      <c r="Z34" s="46">
        <f t="shared" si="10"/>
        <v>0</v>
      </c>
      <c r="AA34" s="90">
        <v>0</v>
      </c>
      <c r="AB34" s="89">
        <v>0</v>
      </c>
      <c r="AC34" s="88">
        <f t="shared" si="11"/>
        <v>0</v>
      </c>
      <c r="AD34" s="46">
        <f t="shared" si="12"/>
        <v>0</v>
      </c>
      <c r="AE34" s="90">
        <v>0</v>
      </c>
      <c r="AF34" s="89">
        <v>0</v>
      </c>
      <c r="AG34" s="88">
        <f t="shared" si="13"/>
        <v>0</v>
      </c>
      <c r="AH34" s="46">
        <f t="shared" si="14"/>
        <v>0</v>
      </c>
      <c r="AI34" s="90">
        <v>0</v>
      </c>
      <c r="AJ34" s="89">
        <v>0</v>
      </c>
      <c r="AK34" s="88">
        <f t="shared" si="15"/>
        <v>0</v>
      </c>
      <c r="AL34" s="46">
        <f t="shared" si="16"/>
        <v>0</v>
      </c>
      <c r="AM34" s="90">
        <v>0</v>
      </c>
      <c r="AN34" s="89">
        <v>0</v>
      </c>
      <c r="AO34" s="88">
        <f t="shared" si="17"/>
        <v>0</v>
      </c>
      <c r="AP34" s="46">
        <f t="shared" si="18"/>
        <v>0</v>
      </c>
      <c r="AQ34" s="90">
        <v>0</v>
      </c>
      <c r="AR34" s="89">
        <v>0</v>
      </c>
      <c r="AS34" s="88">
        <f t="shared" si="19"/>
        <v>0</v>
      </c>
      <c r="AT34" s="46">
        <f t="shared" si="20"/>
        <v>0</v>
      </c>
      <c r="AU34" s="90">
        <v>0</v>
      </c>
      <c r="AV34" s="89">
        <v>0</v>
      </c>
      <c r="AW34" s="88">
        <f t="shared" si="21"/>
        <v>0</v>
      </c>
      <c r="AX34" s="46">
        <f t="shared" si="22"/>
        <v>0</v>
      </c>
      <c r="AY34" s="90">
        <v>0</v>
      </c>
      <c r="AZ34" s="89">
        <v>0</v>
      </c>
      <c r="BA34" s="88">
        <f t="shared" si="23"/>
        <v>0</v>
      </c>
      <c r="BB34" s="46">
        <f t="shared" si="24"/>
        <v>0</v>
      </c>
      <c r="BC34" s="90">
        <v>0</v>
      </c>
      <c r="BD34" s="89">
        <v>0</v>
      </c>
      <c r="BE34" s="88">
        <f t="shared" si="25"/>
        <v>0</v>
      </c>
      <c r="BF34" s="46">
        <f t="shared" si="26"/>
        <v>0</v>
      </c>
    </row>
    <row r="35" spans="1:58" ht="15">
      <c r="A35" s="92" t="s">
        <v>82</v>
      </c>
      <c r="B35" s="93" t="s">
        <v>81</v>
      </c>
      <c r="C35" s="90">
        <f t="shared" si="30"/>
        <v>879.095</v>
      </c>
      <c r="D35" s="89">
        <f t="shared" si="31"/>
        <v>577.85346</v>
      </c>
      <c r="E35" s="88">
        <f t="shared" si="32"/>
        <v>-301.24154</v>
      </c>
      <c r="F35" s="46">
        <f t="shared" si="0"/>
        <v>0.6573276608330157</v>
      </c>
      <c r="G35" s="90">
        <v>879.095</v>
      </c>
      <c r="H35" s="89">
        <v>577.85346</v>
      </c>
      <c r="I35" s="88">
        <f t="shared" si="1"/>
        <v>-301.24154</v>
      </c>
      <c r="J35" s="46">
        <f t="shared" si="2"/>
        <v>0.6573276608330157</v>
      </c>
      <c r="K35" s="90">
        <v>0</v>
      </c>
      <c r="L35" s="89">
        <v>0</v>
      </c>
      <c r="M35" s="88">
        <f t="shared" si="3"/>
        <v>0</v>
      </c>
      <c r="N35" s="46">
        <f t="shared" si="4"/>
        <v>0</v>
      </c>
      <c r="O35" s="90">
        <v>0</v>
      </c>
      <c r="P35" s="89">
        <v>0</v>
      </c>
      <c r="Q35" s="88">
        <f t="shared" si="5"/>
        <v>0</v>
      </c>
      <c r="R35" s="46">
        <f t="shared" si="6"/>
        <v>0</v>
      </c>
      <c r="S35" s="90">
        <v>0</v>
      </c>
      <c r="T35" s="89">
        <v>0</v>
      </c>
      <c r="U35" s="88">
        <f t="shared" si="7"/>
        <v>0</v>
      </c>
      <c r="V35" s="46">
        <f t="shared" si="8"/>
        <v>0</v>
      </c>
      <c r="W35" s="90">
        <v>0</v>
      </c>
      <c r="X35" s="89">
        <v>0</v>
      </c>
      <c r="Y35" s="88">
        <f t="shared" si="9"/>
        <v>0</v>
      </c>
      <c r="Z35" s="46">
        <f t="shared" si="10"/>
        <v>0</v>
      </c>
      <c r="AA35" s="90">
        <v>0</v>
      </c>
      <c r="AB35" s="89">
        <v>0</v>
      </c>
      <c r="AC35" s="88">
        <f t="shared" si="11"/>
        <v>0</v>
      </c>
      <c r="AD35" s="46">
        <f t="shared" si="12"/>
        <v>0</v>
      </c>
      <c r="AE35" s="90">
        <v>0</v>
      </c>
      <c r="AF35" s="89">
        <v>0</v>
      </c>
      <c r="AG35" s="88">
        <f t="shared" si="13"/>
        <v>0</v>
      </c>
      <c r="AH35" s="46">
        <f t="shared" si="14"/>
        <v>0</v>
      </c>
      <c r="AI35" s="90">
        <v>0</v>
      </c>
      <c r="AJ35" s="89">
        <v>0</v>
      </c>
      <c r="AK35" s="88">
        <f t="shared" si="15"/>
        <v>0</v>
      </c>
      <c r="AL35" s="46">
        <f t="shared" si="16"/>
        <v>0</v>
      </c>
      <c r="AM35" s="90">
        <v>0</v>
      </c>
      <c r="AN35" s="89">
        <v>0</v>
      </c>
      <c r="AO35" s="88">
        <f t="shared" si="17"/>
        <v>0</v>
      </c>
      <c r="AP35" s="46">
        <f t="shared" si="18"/>
        <v>0</v>
      </c>
      <c r="AQ35" s="90">
        <v>0</v>
      </c>
      <c r="AR35" s="89">
        <v>0</v>
      </c>
      <c r="AS35" s="88">
        <f t="shared" si="19"/>
        <v>0</v>
      </c>
      <c r="AT35" s="46">
        <f t="shared" si="20"/>
        <v>0</v>
      </c>
      <c r="AU35" s="90">
        <v>0</v>
      </c>
      <c r="AV35" s="89">
        <v>0</v>
      </c>
      <c r="AW35" s="88">
        <f t="shared" si="21"/>
        <v>0</v>
      </c>
      <c r="AX35" s="46">
        <f t="shared" si="22"/>
        <v>0</v>
      </c>
      <c r="AY35" s="90">
        <v>0</v>
      </c>
      <c r="AZ35" s="89">
        <v>0</v>
      </c>
      <c r="BA35" s="88">
        <f t="shared" si="23"/>
        <v>0</v>
      </c>
      <c r="BB35" s="46">
        <f t="shared" si="24"/>
        <v>0</v>
      </c>
      <c r="BC35" s="90">
        <v>0</v>
      </c>
      <c r="BD35" s="89">
        <v>0</v>
      </c>
      <c r="BE35" s="88">
        <f t="shared" si="25"/>
        <v>0</v>
      </c>
      <c r="BF35" s="46">
        <f t="shared" si="26"/>
        <v>0</v>
      </c>
    </row>
    <row r="36" spans="1:58" ht="15">
      <c r="A36" s="92" t="s">
        <v>80</v>
      </c>
      <c r="B36" s="93" t="s">
        <v>79</v>
      </c>
      <c r="C36" s="90">
        <f t="shared" si="30"/>
        <v>5338.161999999999</v>
      </c>
      <c r="D36" s="89">
        <f t="shared" si="31"/>
        <v>4873.89413</v>
      </c>
      <c r="E36" s="88">
        <f t="shared" si="32"/>
        <v>-464.2678699999999</v>
      </c>
      <c r="F36" s="46">
        <f t="shared" si="0"/>
        <v>0.9130285161821616</v>
      </c>
      <c r="G36" s="90">
        <v>1062.912</v>
      </c>
      <c r="H36" s="89">
        <v>919.6344099999999</v>
      </c>
      <c r="I36" s="88">
        <f t="shared" si="1"/>
        <v>-143.27759000000015</v>
      </c>
      <c r="J36" s="46">
        <f t="shared" si="2"/>
        <v>0.8652027731364401</v>
      </c>
      <c r="K36" s="90">
        <v>340.201</v>
      </c>
      <c r="L36" s="89">
        <v>305.68465000000003</v>
      </c>
      <c r="M36" s="88">
        <f t="shared" si="3"/>
        <v>-34.51634999999999</v>
      </c>
      <c r="N36" s="46">
        <f t="shared" si="4"/>
        <v>0.8985413035235053</v>
      </c>
      <c r="O36" s="90">
        <v>346.663</v>
      </c>
      <c r="P36" s="89">
        <v>244.5991</v>
      </c>
      <c r="Q36" s="88">
        <f t="shared" si="5"/>
        <v>-102.06390000000002</v>
      </c>
      <c r="R36" s="46">
        <f t="shared" si="6"/>
        <v>0.7055817898073922</v>
      </c>
      <c r="S36" s="90">
        <v>391.677</v>
      </c>
      <c r="T36" s="89">
        <v>353.71194</v>
      </c>
      <c r="U36" s="88">
        <f t="shared" si="7"/>
        <v>-37.965059999999994</v>
      </c>
      <c r="V36" s="46">
        <f t="shared" si="8"/>
        <v>0.9030704892041146</v>
      </c>
      <c r="W36" s="90">
        <v>193.279</v>
      </c>
      <c r="X36" s="89">
        <v>165.69849</v>
      </c>
      <c r="Y36" s="88">
        <f t="shared" si="9"/>
        <v>-27.580510000000004</v>
      </c>
      <c r="Z36" s="46">
        <f t="shared" si="10"/>
        <v>0.8573020866208951</v>
      </c>
      <c r="AA36" s="90">
        <v>379.659</v>
      </c>
      <c r="AB36" s="89">
        <v>372.34877</v>
      </c>
      <c r="AC36" s="88">
        <f t="shared" si="11"/>
        <v>-7.31022999999999</v>
      </c>
      <c r="AD36" s="46">
        <f t="shared" si="12"/>
        <v>0.9807452740485542</v>
      </c>
      <c r="AE36" s="90">
        <v>298.251</v>
      </c>
      <c r="AF36" s="89">
        <v>270.47544</v>
      </c>
      <c r="AG36" s="88">
        <f t="shared" si="13"/>
        <v>-27.775559999999984</v>
      </c>
      <c r="AH36" s="46">
        <f t="shared" si="14"/>
        <v>0.906871862961063</v>
      </c>
      <c r="AI36" s="90">
        <v>353.888</v>
      </c>
      <c r="AJ36" s="89">
        <v>327.55408</v>
      </c>
      <c r="AK36" s="88">
        <f t="shared" si="15"/>
        <v>-26.333919999999978</v>
      </c>
      <c r="AL36" s="46">
        <f t="shared" si="16"/>
        <v>0.9255868523374627</v>
      </c>
      <c r="AM36" s="90">
        <v>355.424</v>
      </c>
      <c r="AN36" s="89">
        <v>340.09379</v>
      </c>
      <c r="AO36" s="88">
        <f t="shared" si="17"/>
        <v>-15.330209999999965</v>
      </c>
      <c r="AP36" s="46">
        <f t="shared" si="18"/>
        <v>0.9568678254704241</v>
      </c>
      <c r="AQ36" s="90">
        <v>367.957</v>
      </c>
      <c r="AR36" s="89">
        <v>352.87342000000007</v>
      </c>
      <c r="AS36" s="88">
        <f t="shared" si="19"/>
        <v>-15.083579999999927</v>
      </c>
      <c r="AT36" s="46">
        <f t="shared" si="20"/>
        <v>0.9590072209524484</v>
      </c>
      <c r="AU36" s="90">
        <v>430.4</v>
      </c>
      <c r="AV36" s="89">
        <v>420.99797</v>
      </c>
      <c r="AW36" s="88">
        <f t="shared" si="21"/>
        <v>-9.402029999999968</v>
      </c>
      <c r="AX36" s="46">
        <f t="shared" si="22"/>
        <v>0.9781551347583644</v>
      </c>
      <c r="AY36" s="90">
        <v>349.579</v>
      </c>
      <c r="AZ36" s="89">
        <v>338.59923</v>
      </c>
      <c r="BA36" s="88">
        <f t="shared" si="23"/>
        <v>-10.97977000000003</v>
      </c>
      <c r="BB36" s="46">
        <f t="shared" si="24"/>
        <v>0.9685914485709953</v>
      </c>
      <c r="BC36" s="90">
        <v>468.272</v>
      </c>
      <c r="BD36" s="89">
        <v>461.62284000000005</v>
      </c>
      <c r="BE36" s="88">
        <f t="shared" si="25"/>
        <v>-6.649159999999938</v>
      </c>
      <c r="BF36" s="46">
        <f t="shared" si="26"/>
        <v>0.985800645778522</v>
      </c>
    </row>
    <row r="37" spans="1:58" ht="15.75">
      <c r="A37" s="120" t="s">
        <v>78</v>
      </c>
      <c r="B37" s="121" t="s">
        <v>77</v>
      </c>
      <c r="C37" s="122">
        <f>+G37+K37++O37+S37+W37+AA37+AE37+AI37+AM37+AQ37+AU37+AY37+BC37</f>
        <v>45492.5337</v>
      </c>
      <c r="D37" s="123">
        <f>+H37+L37++P37+T37+X37+AB37+AF37+AJ37+AN37+AR37+AV37+AZ37+BD37</f>
        <v>53980.26259000001</v>
      </c>
      <c r="E37" s="124">
        <f>+I37+M37++Q37+U37+Y37+AC37+AG37+AK37+AO37+AS37+AW37+BA37+BE37</f>
        <v>8487.728890000013</v>
      </c>
      <c r="F37" s="125">
        <f t="shared" si="0"/>
        <v>1.186574107873882</v>
      </c>
      <c r="G37" s="122">
        <v>45492.5337</v>
      </c>
      <c r="H37" s="123">
        <v>53980.26259000001</v>
      </c>
      <c r="I37" s="124">
        <f t="shared" si="1"/>
        <v>8487.728890000013</v>
      </c>
      <c r="J37" s="125">
        <f t="shared" si="2"/>
        <v>1.186574107873882</v>
      </c>
      <c r="K37" s="122">
        <v>0</v>
      </c>
      <c r="L37" s="123">
        <v>0</v>
      </c>
      <c r="M37" s="124">
        <f t="shared" si="3"/>
        <v>0</v>
      </c>
      <c r="N37" s="125">
        <f t="shared" si="4"/>
        <v>0</v>
      </c>
      <c r="O37" s="122">
        <v>0</v>
      </c>
      <c r="P37" s="123">
        <v>0</v>
      </c>
      <c r="Q37" s="124">
        <f t="shared" si="5"/>
        <v>0</v>
      </c>
      <c r="R37" s="125">
        <f t="shared" si="6"/>
        <v>0</v>
      </c>
      <c r="S37" s="122">
        <v>0</v>
      </c>
      <c r="T37" s="123">
        <v>0</v>
      </c>
      <c r="U37" s="124">
        <f t="shared" si="7"/>
        <v>0</v>
      </c>
      <c r="V37" s="125">
        <f t="shared" si="8"/>
        <v>0</v>
      </c>
      <c r="W37" s="122">
        <v>0</v>
      </c>
      <c r="X37" s="123">
        <v>0</v>
      </c>
      <c r="Y37" s="124">
        <f t="shared" si="9"/>
        <v>0</v>
      </c>
      <c r="Z37" s="125">
        <f t="shared" si="10"/>
        <v>0</v>
      </c>
      <c r="AA37" s="122">
        <v>0</v>
      </c>
      <c r="AB37" s="123">
        <v>0</v>
      </c>
      <c r="AC37" s="124">
        <f t="shared" si="11"/>
        <v>0</v>
      </c>
      <c r="AD37" s="125">
        <f t="shared" si="12"/>
        <v>0</v>
      </c>
      <c r="AE37" s="122">
        <v>0</v>
      </c>
      <c r="AF37" s="123">
        <v>0</v>
      </c>
      <c r="AG37" s="124">
        <f t="shared" si="13"/>
        <v>0</v>
      </c>
      <c r="AH37" s="125">
        <f t="shared" si="14"/>
        <v>0</v>
      </c>
      <c r="AI37" s="122">
        <v>0</v>
      </c>
      <c r="AJ37" s="123">
        <v>0</v>
      </c>
      <c r="AK37" s="124">
        <f t="shared" si="15"/>
        <v>0</v>
      </c>
      <c r="AL37" s="125">
        <f t="shared" si="16"/>
        <v>0</v>
      </c>
      <c r="AM37" s="122">
        <v>0</v>
      </c>
      <c r="AN37" s="123">
        <v>0</v>
      </c>
      <c r="AO37" s="124">
        <f t="shared" si="17"/>
        <v>0</v>
      </c>
      <c r="AP37" s="125">
        <f t="shared" si="18"/>
        <v>0</v>
      </c>
      <c r="AQ37" s="122">
        <v>0</v>
      </c>
      <c r="AR37" s="123">
        <v>0</v>
      </c>
      <c r="AS37" s="124">
        <f t="shared" si="19"/>
        <v>0</v>
      </c>
      <c r="AT37" s="125">
        <f t="shared" si="20"/>
        <v>0</v>
      </c>
      <c r="AU37" s="122">
        <v>0</v>
      </c>
      <c r="AV37" s="123">
        <v>0</v>
      </c>
      <c r="AW37" s="124">
        <f t="shared" si="21"/>
        <v>0</v>
      </c>
      <c r="AX37" s="125">
        <f t="shared" si="22"/>
        <v>0</v>
      </c>
      <c r="AY37" s="122">
        <v>0</v>
      </c>
      <c r="AZ37" s="123">
        <v>0</v>
      </c>
      <c r="BA37" s="124">
        <f t="shared" si="23"/>
        <v>0</v>
      </c>
      <c r="BB37" s="125">
        <f t="shared" si="24"/>
        <v>0</v>
      </c>
      <c r="BC37" s="122">
        <v>0</v>
      </c>
      <c r="BD37" s="123">
        <v>0</v>
      </c>
      <c r="BE37" s="124">
        <f t="shared" si="25"/>
        <v>0</v>
      </c>
      <c r="BF37" s="125">
        <f t="shared" si="26"/>
        <v>0</v>
      </c>
    </row>
    <row r="38" spans="1:58" ht="15.75">
      <c r="A38" s="120" t="s">
        <v>76</v>
      </c>
      <c r="B38" s="121" t="s">
        <v>75</v>
      </c>
      <c r="C38" s="122">
        <f>+G38+K38++O38+S38+W38+AA38+AE38+AI38+AM38+AQ38+AU38+AY38+BC38</f>
        <v>48123.60888000001</v>
      </c>
      <c r="D38" s="123">
        <f>+H38+L38++P38+T38+X38+AB38+AF38+AJ38+AN38+AR38+AV38+AZ38+BD38</f>
        <v>54069.18174999999</v>
      </c>
      <c r="E38" s="124">
        <f>+I38+M38++Q38+U38+Y38+AC38+AG38+AK38+AO38+AS38+AW38+BA38+BE38</f>
        <v>5945.572870000004</v>
      </c>
      <c r="F38" s="125">
        <f t="shared" si="0"/>
        <v>1.1235479426496406</v>
      </c>
      <c r="G38" s="122">
        <v>20362.57695</v>
      </c>
      <c r="H38" s="123">
        <v>23227.427200000002</v>
      </c>
      <c r="I38" s="124">
        <f t="shared" si="1"/>
        <v>2864.850250000003</v>
      </c>
      <c r="J38" s="125">
        <f t="shared" si="2"/>
        <v>1.1406919299573233</v>
      </c>
      <c r="K38" s="122">
        <v>3217.5214</v>
      </c>
      <c r="L38" s="123">
        <v>3722.6030100000003</v>
      </c>
      <c r="M38" s="124">
        <f t="shared" si="3"/>
        <v>505.0816100000002</v>
      </c>
      <c r="N38" s="125">
        <f t="shared" si="4"/>
        <v>1.1569784772837874</v>
      </c>
      <c r="O38" s="122">
        <v>2057.88243</v>
      </c>
      <c r="P38" s="123">
        <v>2235.3819700000004</v>
      </c>
      <c r="Q38" s="124">
        <f t="shared" si="5"/>
        <v>177.49954000000025</v>
      </c>
      <c r="R38" s="125">
        <f t="shared" si="6"/>
        <v>1.0862534892238718</v>
      </c>
      <c r="S38" s="122">
        <v>3542.82013</v>
      </c>
      <c r="T38" s="123">
        <v>4933.49157</v>
      </c>
      <c r="U38" s="124">
        <f t="shared" si="7"/>
        <v>1390.67144</v>
      </c>
      <c r="V38" s="125">
        <f t="shared" si="8"/>
        <v>1.3925323298871513</v>
      </c>
      <c r="W38" s="122">
        <v>1825.936</v>
      </c>
      <c r="X38" s="123">
        <v>1767.9567699999998</v>
      </c>
      <c r="Y38" s="124">
        <f t="shared" si="9"/>
        <v>-57.97923000000014</v>
      </c>
      <c r="Z38" s="125">
        <f t="shared" si="10"/>
        <v>0.9682468443581812</v>
      </c>
      <c r="AA38" s="122">
        <v>2334.9911</v>
      </c>
      <c r="AB38" s="123">
        <v>2340.1880399999995</v>
      </c>
      <c r="AC38" s="124">
        <f t="shared" si="11"/>
        <v>5.196939999999358</v>
      </c>
      <c r="AD38" s="125">
        <f t="shared" si="12"/>
        <v>1.0022256787188608</v>
      </c>
      <c r="AE38" s="122">
        <v>2055.8559</v>
      </c>
      <c r="AF38" s="123">
        <v>2249.0371299999997</v>
      </c>
      <c r="AG38" s="124">
        <f t="shared" si="13"/>
        <v>193.1812299999997</v>
      </c>
      <c r="AH38" s="125">
        <f t="shared" si="14"/>
        <v>1.093966328087489</v>
      </c>
      <c r="AI38" s="122">
        <v>1898.4303</v>
      </c>
      <c r="AJ38" s="123">
        <v>1857.0650299999998</v>
      </c>
      <c r="AK38" s="124">
        <f t="shared" si="15"/>
        <v>-41.36527000000024</v>
      </c>
      <c r="AL38" s="125">
        <f t="shared" si="16"/>
        <v>0.9782108039468185</v>
      </c>
      <c r="AM38" s="122">
        <v>2070.95329</v>
      </c>
      <c r="AN38" s="123">
        <v>2028.34359</v>
      </c>
      <c r="AO38" s="124">
        <f t="shared" si="17"/>
        <v>-42.609699999999975</v>
      </c>
      <c r="AP38" s="125">
        <f t="shared" si="18"/>
        <v>0.9794250791624567</v>
      </c>
      <c r="AQ38" s="122">
        <v>2119.53419</v>
      </c>
      <c r="AR38" s="123">
        <v>2177.2523</v>
      </c>
      <c r="AS38" s="124">
        <f t="shared" si="19"/>
        <v>57.71811000000025</v>
      </c>
      <c r="AT38" s="125">
        <f t="shared" si="20"/>
        <v>1.0272315069378524</v>
      </c>
      <c r="AU38" s="122">
        <v>2068.79119</v>
      </c>
      <c r="AV38" s="123">
        <v>2443.15266</v>
      </c>
      <c r="AW38" s="124">
        <f t="shared" si="21"/>
        <v>374.3614700000003</v>
      </c>
      <c r="AX38" s="125">
        <f t="shared" si="22"/>
        <v>1.1809566242400715</v>
      </c>
      <c r="AY38" s="122">
        <v>2280.071</v>
      </c>
      <c r="AZ38" s="123">
        <v>2851.94519</v>
      </c>
      <c r="BA38" s="124">
        <f t="shared" si="23"/>
        <v>571.87419</v>
      </c>
      <c r="BB38" s="125">
        <f t="shared" si="24"/>
        <v>1.2508142027156173</v>
      </c>
      <c r="BC38" s="122">
        <v>2288.245</v>
      </c>
      <c r="BD38" s="123">
        <v>2235.33729</v>
      </c>
      <c r="BE38" s="124">
        <f t="shared" si="25"/>
        <v>-52.90770999999995</v>
      </c>
      <c r="BF38" s="125">
        <f t="shared" si="26"/>
        <v>0.9768784767365383</v>
      </c>
    </row>
    <row r="39" spans="1:58" ht="15.75">
      <c r="A39" s="120" t="s">
        <v>74</v>
      </c>
      <c r="B39" s="121" t="s">
        <v>73</v>
      </c>
      <c r="C39" s="122">
        <f>+G39+K39++O39+S39+W39+AA39+AE39+AI39+AM39+AQ39+AU39+AY39+BC39</f>
        <v>30037.143099999998</v>
      </c>
      <c r="D39" s="123">
        <f>+H39+L39++P39+T39+X39+AB39+AF39+AJ39+AN39+AR39+AV39+AZ39+BD39</f>
        <v>28725.096790000003</v>
      </c>
      <c r="E39" s="124">
        <f>+I39+M39++Q39+U39+Y39+AC39+AG39+AK39+AO39+AS39+AW39+BA39+BE39</f>
        <v>-1312.0463100000006</v>
      </c>
      <c r="F39" s="125">
        <f t="shared" si="0"/>
        <v>0.9563192043387111</v>
      </c>
      <c r="G39" s="122">
        <v>0</v>
      </c>
      <c r="H39" s="123">
        <v>0</v>
      </c>
      <c r="I39" s="124">
        <f t="shared" si="1"/>
        <v>0</v>
      </c>
      <c r="J39" s="125">
        <f t="shared" si="2"/>
        <v>0</v>
      </c>
      <c r="K39" s="122">
        <v>3926.591</v>
      </c>
      <c r="L39" s="123">
        <v>3646.27642</v>
      </c>
      <c r="M39" s="124">
        <f t="shared" si="3"/>
        <v>-280.31457999999975</v>
      </c>
      <c r="N39" s="125">
        <f t="shared" si="4"/>
        <v>0.9286112100801943</v>
      </c>
      <c r="O39" s="122">
        <v>1426.726</v>
      </c>
      <c r="P39" s="123">
        <v>1339.29152</v>
      </c>
      <c r="Q39" s="124">
        <f t="shared" si="5"/>
        <v>-87.43448000000012</v>
      </c>
      <c r="R39" s="125">
        <f t="shared" si="6"/>
        <v>0.9387166982307744</v>
      </c>
      <c r="S39" s="122">
        <v>2357.601</v>
      </c>
      <c r="T39" s="123">
        <v>2352.90807</v>
      </c>
      <c r="U39" s="124">
        <f t="shared" si="7"/>
        <v>-4.69293000000016</v>
      </c>
      <c r="V39" s="125">
        <f t="shared" si="8"/>
        <v>0.9980094468911406</v>
      </c>
      <c r="W39" s="122">
        <v>2124.098</v>
      </c>
      <c r="X39" s="123">
        <v>2165.86784</v>
      </c>
      <c r="Y39" s="124">
        <f t="shared" si="9"/>
        <v>41.76983999999993</v>
      </c>
      <c r="Z39" s="125">
        <f t="shared" si="10"/>
        <v>1.0196647423988912</v>
      </c>
      <c r="AA39" s="122">
        <v>3135.501</v>
      </c>
      <c r="AB39" s="123">
        <v>2976.7458</v>
      </c>
      <c r="AC39" s="124">
        <f t="shared" si="11"/>
        <v>-158.75520000000006</v>
      </c>
      <c r="AD39" s="125">
        <f t="shared" si="12"/>
        <v>0.9493684741290148</v>
      </c>
      <c r="AE39" s="122">
        <v>2659.686</v>
      </c>
      <c r="AF39" s="123">
        <v>2515.34935</v>
      </c>
      <c r="AG39" s="124">
        <f t="shared" si="13"/>
        <v>-144.3366500000002</v>
      </c>
      <c r="AH39" s="125">
        <f t="shared" si="14"/>
        <v>0.9457316953956219</v>
      </c>
      <c r="AI39" s="122">
        <v>2217.804</v>
      </c>
      <c r="AJ39" s="123">
        <v>2167.79804</v>
      </c>
      <c r="AK39" s="124">
        <f t="shared" si="15"/>
        <v>-50.00595999999996</v>
      </c>
      <c r="AL39" s="125">
        <f t="shared" si="16"/>
        <v>0.9774524890387067</v>
      </c>
      <c r="AM39" s="122">
        <v>2033.735</v>
      </c>
      <c r="AN39" s="123">
        <v>1727.47539</v>
      </c>
      <c r="AO39" s="124">
        <f t="shared" si="17"/>
        <v>-306.25960999999984</v>
      </c>
      <c r="AP39" s="125">
        <f t="shared" si="18"/>
        <v>0.8494102673160466</v>
      </c>
      <c r="AQ39" s="122">
        <v>2854.3821000000003</v>
      </c>
      <c r="AR39" s="123">
        <v>2776.5751299999997</v>
      </c>
      <c r="AS39" s="124">
        <f t="shared" si="19"/>
        <v>-77.80697000000055</v>
      </c>
      <c r="AT39" s="125">
        <f t="shared" si="20"/>
        <v>0.9727412212961956</v>
      </c>
      <c r="AU39" s="122">
        <v>2114.773</v>
      </c>
      <c r="AV39" s="123">
        <v>2104.283</v>
      </c>
      <c r="AW39" s="124">
        <f t="shared" si="21"/>
        <v>-10.490000000000236</v>
      </c>
      <c r="AX39" s="125">
        <f t="shared" si="22"/>
        <v>0.9950396567385719</v>
      </c>
      <c r="AY39" s="122">
        <v>2435.789</v>
      </c>
      <c r="AZ39" s="123">
        <v>2384.75191</v>
      </c>
      <c r="BA39" s="124">
        <f t="shared" si="23"/>
        <v>-51.03709000000026</v>
      </c>
      <c r="BB39" s="125">
        <f t="shared" si="24"/>
        <v>0.9790469987342909</v>
      </c>
      <c r="BC39" s="122">
        <v>2750.457</v>
      </c>
      <c r="BD39" s="123">
        <v>2567.7743200000004</v>
      </c>
      <c r="BE39" s="124">
        <f t="shared" si="25"/>
        <v>-182.68267999999944</v>
      </c>
      <c r="BF39" s="125">
        <f t="shared" si="26"/>
        <v>0.9335809721802597</v>
      </c>
    </row>
    <row r="40" spans="1:58" ht="15.75">
      <c r="A40" s="120" t="s">
        <v>72</v>
      </c>
      <c r="B40" s="121" t="s">
        <v>71</v>
      </c>
      <c r="C40" s="122">
        <f>+G40+K40++O40+S40+W40+AA40+AE40+AI40+AM40+AQ40+AU40+AY40+BC40</f>
        <v>930.521</v>
      </c>
      <c r="D40" s="123">
        <f>+H40+L40++P40+T40+X40+AB40+AF40+AJ40+AN40+AR40+AV40+AZ40+BD40</f>
        <v>760.06826</v>
      </c>
      <c r="E40" s="124">
        <f>+I40+M40++Q40+U40+Y40+AC40+AG40+AK40+AO40+AS40+AW40+BA40+BE40</f>
        <v>-170.45274</v>
      </c>
      <c r="F40" s="125">
        <f t="shared" si="0"/>
        <v>0.8168201040062503</v>
      </c>
      <c r="G40" s="122">
        <v>29.445</v>
      </c>
      <c r="H40" s="123">
        <v>20.95939</v>
      </c>
      <c r="I40" s="124">
        <f t="shared" si="1"/>
        <v>-8.485610000000001</v>
      </c>
      <c r="J40" s="125">
        <f t="shared" si="2"/>
        <v>0.7118149091526574</v>
      </c>
      <c r="K40" s="122">
        <v>380.557</v>
      </c>
      <c r="L40" s="123">
        <v>309.05671</v>
      </c>
      <c r="M40" s="124">
        <f t="shared" si="3"/>
        <v>-71.50029</v>
      </c>
      <c r="N40" s="125">
        <f t="shared" si="4"/>
        <v>0.8121167394109161</v>
      </c>
      <c r="O40" s="122">
        <v>48.843</v>
      </c>
      <c r="P40" s="123">
        <v>31.94819</v>
      </c>
      <c r="Q40" s="124">
        <f t="shared" si="5"/>
        <v>-16.894810000000003</v>
      </c>
      <c r="R40" s="125">
        <f t="shared" si="6"/>
        <v>0.6540996662776651</v>
      </c>
      <c r="S40" s="122">
        <v>45.444</v>
      </c>
      <c r="T40" s="123">
        <v>36.52256</v>
      </c>
      <c r="U40" s="124">
        <f t="shared" si="7"/>
        <v>-8.921440000000004</v>
      </c>
      <c r="V40" s="125">
        <f t="shared" si="8"/>
        <v>0.8036827744036615</v>
      </c>
      <c r="W40" s="122">
        <v>42.335</v>
      </c>
      <c r="X40" s="123">
        <v>39.79166</v>
      </c>
      <c r="Y40" s="124">
        <f t="shared" si="9"/>
        <v>-2.5433400000000006</v>
      </c>
      <c r="Z40" s="125">
        <f t="shared" si="10"/>
        <v>0.9399234675800165</v>
      </c>
      <c r="AA40" s="122">
        <v>45.073</v>
      </c>
      <c r="AB40" s="123">
        <v>42.13619</v>
      </c>
      <c r="AC40" s="124">
        <f t="shared" si="11"/>
        <v>-2.9368100000000013</v>
      </c>
      <c r="AD40" s="125">
        <f t="shared" si="12"/>
        <v>0.934843254276396</v>
      </c>
      <c r="AE40" s="122">
        <v>64.763</v>
      </c>
      <c r="AF40" s="123">
        <v>50.962410000000006</v>
      </c>
      <c r="AG40" s="124">
        <f t="shared" si="13"/>
        <v>-13.80059</v>
      </c>
      <c r="AH40" s="125">
        <f t="shared" si="14"/>
        <v>0.7869062582029863</v>
      </c>
      <c r="AI40" s="122">
        <v>42.105</v>
      </c>
      <c r="AJ40" s="123">
        <v>27.72529</v>
      </c>
      <c r="AK40" s="124">
        <f t="shared" si="15"/>
        <v>-14.379709999999996</v>
      </c>
      <c r="AL40" s="125">
        <f t="shared" si="16"/>
        <v>0.6584797529984563</v>
      </c>
      <c r="AM40" s="122">
        <v>43.683</v>
      </c>
      <c r="AN40" s="123">
        <v>42.60794</v>
      </c>
      <c r="AO40" s="124">
        <f t="shared" si="17"/>
        <v>-1.0750600000000006</v>
      </c>
      <c r="AP40" s="125">
        <f t="shared" si="18"/>
        <v>0.9753895107936725</v>
      </c>
      <c r="AQ40" s="122">
        <v>42.693</v>
      </c>
      <c r="AR40" s="123">
        <v>34.635870000000004</v>
      </c>
      <c r="AS40" s="124">
        <f t="shared" si="19"/>
        <v>-8.057129999999994</v>
      </c>
      <c r="AT40" s="125">
        <f t="shared" si="20"/>
        <v>0.8112774927974142</v>
      </c>
      <c r="AU40" s="122">
        <v>43.824</v>
      </c>
      <c r="AV40" s="123">
        <v>32.09733</v>
      </c>
      <c r="AW40" s="124">
        <f t="shared" si="21"/>
        <v>-11.726669999999999</v>
      </c>
      <c r="AX40" s="125">
        <f t="shared" si="22"/>
        <v>0.7324144304490691</v>
      </c>
      <c r="AY40" s="122">
        <v>46.764</v>
      </c>
      <c r="AZ40" s="123">
        <v>42.220279999999995</v>
      </c>
      <c r="BA40" s="124">
        <f t="shared" si="23"/>
        <v>-4.5437200000000075</v>
      </c>
      <c r="BB40" s="125">
        <f t="shared" si="24"/>
        <v>0.902837225215978</v>
      </c>
      <c r="BC40" s="122">
        <v>54.992</v>
      </c>
      <c r="BD40" s="123">
        <v>49.40444</v>
      </c>
      <c r="BE40" s="124">
        <f t="shared" si="25"/>
        <v>-5.587559999999996</v>
      </c>
      <c r="BF40" s="125">
        <f t="shared" si="26"/>
        <v>0.8983932208321211</v>
      </c>
    </row>
    <row r="41" spans="1:58" ht="16.5" thickBot="1">
      <c r="A41" s="145" t="s">
        <v>70</v>
      </c>
      <c r="B41" s="146" t="s">
        <v>69</v>
      </c>
      <c r="C41" s="147">
        <f>+G41+K41++O41+S41+W41+AA41+AE41+AI41+AM41+AQ41+AU41+AY41+BC41</f>
        <v>1027.251</v>
      </c>
      <c r="D41" s="148">
        <f>+H41+L41++P41+T41+X41+AB41+AF41+AJ41+AN41+AR41+AV41+AZ41+BD41</f>
        <v>783.863</v>
      </c>
      <c r="E41" s="149">
        <f>+I41+M41++Q41+U41+Y41+AC41+AG41+AK41+AO41+AS41+AW41+BA41+BE41</f>
        <v>-243.38799999999992</v>
      </c>
      <c r="F41" s="150">
        <f t="shared" si="0"/>
        <v>0.7630686171149992</v>
      </c>
      <c r="G41" s="147">
        <v>1027.251</v>
      </c>
      <c r="H41" s="148">
        <v>783.863</v>
      </c>
      <c r="I41" s="149">
        <f t="shared" si="1"/>
        <v>-243.38799999999992</v>
      </c>
      <c r="J41" s="150">
        <f t="shared" si="2"/>
        <v>0.7630686171149992</v>
      </c>
      <c r="K41" s="147">
        <v>0</v>
      </c>
      <c r="L41" s="148">
        <v>0</v>
      </c>
      <c r="M41" s="149">
        <f t="shared" si="3"/>
        <v>0</v>
      </c>
      <c r="N41" s="150">
        <f t="shared" si="4"/>
        <v>0</v>
      </c>
      <c r="O41" s="147">
        <v>0</v>
      </c>
      <c r="P41" s="148">
        <v>0</v>
      </c>
      <c r="Q41" s="149">
        <f t="shared" si="5"/>
        <v>0</v>
      </c>
      <c r="R41" s="150">
        <f t="shared" si="6"/>
        <v>0</v>
      </c>
      <c r="S41" s="147">
        <v>0</v>
      </c>
      <c r="T41" s="148">
        <v>0</v>
      </c>
      <c r="U41" s="149">
        <f t="shared" si="7"/>
        <v>0</v>
      </c>
      <c r="V41" s="150">
        <f t="shared" si="8"/>
        <v>0</v>
      </c>
      <c r="W41" s="147">
        <v>0</v>
      </c>
      <c r="X41" s="148">
        <v>0</v>
      </c>
      <c r="Y41" s="149">
        <f t="shared" si="9"/>
        <v>0</v>
      </c>
      <c r="Z41" s="150">
        <f t="shared" si="10"/>
        <v>0</v>
      </c>
      <c r="AA41" s="147">
        <v>0</v>
      </c>
      <c r="AB41" s="148">
        <v>0</v>
      </c>
      <c r="AC41" s="149">
        <f t="shared" si="11"/>
        <v>0</v>
      </c>
      <c r="AD41" s="150">
        <f t="shared" si="12"/>
        <v>0</v>
      </c>
      <c r="AE41" s="147">
        <v>0</v>
      </c>
      <c r="AF41" s="148">
        <v>0</v>
      </c>
      <c r="AG41" s="149">
        <f t="shared" si="13"/>
        <v>0</v>
      </c>
      <c r="AH41" s="150">
        <f t="shared" si="14"/>
        <v>0</v>
      </c>
      <c r="AI41" s="147">
        <v>0</v>
      </c>
      <c r="AJ41" s="148">
        <v>0</v>
      </c>
      <c r="AK41" s="149">
        <f t="shared" si="15"/>
        <v>0</v>
      </c>
      <c r="AL41" s="150">
        <f t="shared" si="16"/>
        <v>0</v>
      </c>
      <c r="AM41" s="147">
        <v>0</v>
      </c>
      <c r="AN41" s="148">
        <v>0</v>
      </c>
      <c r="AO41" s="149">
        <f t="shared" si="17"/>
        <v>0</v>
      </c>
      <c r="AP41" s="150">
        <f t="shared" si="18"/>
        <v>0</v>
      </c>
      <c r="AQ41" s="147">
        <v>0</v>
      </c>
      <c r="AR41" s="148">
        <v>0</v>
      </c>
      <c r="AS41" s="149">
        <f t="shared" si="19"/>
        <v>0</v>
      </c>
      <c r="AT41" s="150">
        <f t="shared" si="20"/>
        <v>0</v>
      </c>
      <c r="AU41" s="147">
        <v>0</v>
      </c>
      <c r="AV41" s="148">
        <v>0</v>
      </c>
      <c r="AW41" s="149">
        <f t="shared" si="21"/>
        <v>0</v>
      </c>
      <c r="AX41" s="150">
        <f t="shared" si="22"/>
        <v>0</v>
      </c>
      <c r="AY41" s="147">
        <v>0</v>
      </c>
      <c r="AZ41" s="148">
        <v>0</v>
      </c>
      <c r="BA41" s="149">
        <f t="shared" si="23"/>
        <v>0</v>
      </c>
      <c r="BB41" s="150">
        <f t="shared" si="24"/>
        <v>0</v>
      </c>
      <c r="BC41" s="147">
        <v>0</v>
      </c>
      <c r="BD41" s="148">
        <v>0</v>
      </c>
      <c r="BE41" s="149">
        <f t="shared" si="25"/>
        <v>0</v>
      </c>
      <c r="BF41" s="150">
        <f t="shared" si="26"/>
        <v>0</v>
      </c>
    </row>
    <row r="42" spans="1:58" ht="15.75">
      <c r="A42" s="151" t="s">
        <v>68</v>
      </c>
      <c r="B42" s="152" t="s">
        <v>55</v>
      </c>
      <c r="C42" s="153">
        <f>+SUM(C43:C48)</f>
        <v>51269.48685</v>
      </c>
      <c r="D42" s="154">
        <f>+SUM(D43:D48)</f>
        <v>83517.71745000001</v>
      </c>
      <c r="E42" s="155">
        <f>D42-C42</f>
        <v>32248.23060000001</v>
      </c>
      <c r="F42" s="156">
        <f t="shared" si="0"/>
        <v>1.6289946044193733</v>
      </c>
      <c r="G42" s="153">
        <v>50054.16955</v>
      </c>
      <c r="H42" s="154">
        <v>75474.38337000001</v>
      </c>
      <c r="I42" s="155">
        <f t="shared" si="1"/>
        <v>25420.21382000001</v>
      </c>
      <c r="J42" s="156">
        <f t="shared" si="2"/>
        <v>1.5078540718692237</v>
      </c>
      <c r="K42" s="153">
        <v>438.718</v>
      </c>
      <c r="L42" s="154">
        <v>1848.85495</v>
      </c>
      <c r="M42" s="155">
        <f t="shared" si="3"/>
        <v>1410.1369499999998</v>
      </c>
      <c r="N42" s="156">
        <f t="shared" si="4"/>
        <v>4.214221777998623</v>
      </c>
      <c r="O42" s="153">
        <v>2.0273</v>
      </c>
      <c r="P42" s="154">
        <v>2.0273</v>
      </c>
      <c r="Q42" s="155">
        <f t="shared" si="5"/>
        <v>0</v>
      </c>
      <c r="R42" s="156">
        <f t="shared" si="6"/>
        <v>1</v>
      </c>
      <c r="S42" s="153">
        <v>104</v>
      </c>
      <c r="T42" s="154">
        <v>630.38639</v>
      </c>
      <c r="U42" s="155">
        <f t="shared" si="7"/>
        <v>526.38639</v>
      </c>
      <c r="V42" s="156">
        <f t="shared" si="8"/>
        <v>6.061407596153846</v>
      </c>
      <c r="W42" s="153">
        <v>202.08870000000002</v>
      </c>
      <c r="X42" s="154">
        <v>602.08809</v>
      </c>
      <c r="Y42" s="155">
        <f t="shared" si="9"/>
        <v>399.99938999999995</v>
      </c>
      <c r="Z42" s="156">
        <f t="shared" si="10"/>
        <v>2.9793258603771506</v>
      </c>
      <c r="AA42" s="153">
        <v>10.756</v>
      </c>
      <c r="AB42" s="154">
        <v>9.79116</v>
      </c>
      <c r="AC42" s="155">
        <f t="shared" si="11"/>
        <v>-0.9648400000000006</v>
      </c>
      <c r="AD42" s="156">
        <f t="shared" si="12"/>
        <v>0.9102975083674227</v>
      </c>
      <c r="AE42" s="153">
        <v>0</v>
      </c>
      <c r="AF42" s="154">
        <v>61.26106</v>
      </c>
      <c r="AG42" s="155">
        <f t="shared" si="13"/>
        <v>61.26106</v>
      </c>
      <c r="AH42" s="156">
        <f t="shared" si="14"/>
        <v>0</v>
      </c>
      <c r="AI42" s="153">
        <v>0</v>
      </c>
      <c r="AJ42" s="154">
        <v>1305.97549</v>
      </c>
      <c r="AK42" s="155">
        <f t="shared" si="15"/>
        <v>1305.97549</v>
      </c>
      <c r="AL42" s="156">
        <f t="shared" si="16"/>
        <v>0</v>
      </c>
      <c r="AM42" s="153">
        <v>200.932</v>
      </c>
      <c r="AN42" s="154">
        <v>1500.9310600000001</v>
      </c>
      <c r="AO42" s="155">
        <f t="shared" si="17"/>
        <v>1299.99906</v>
      </c>
      <c r="AP42" s="156">
        <f t="shared" si="18"/>
        <v>7.469845818485857</v>
      </c>
      <c r="AQ42" s="153">
        <v>16.6543</v>
      </c>
      <c r="AR42" s="154">
        <v>612.3727</v>
      </c>
      <c r="AS42" s="155">
        <f t="shared" si="19"/>
        <v>595.7184</v>
      </c>
      <c r="AT42" s="156">
        <f t="shared" si="20"/>
        <v>36.769645076646874</v>
      </c>
      <c r="AU42" s="153">
        <v>5.358</v>
      </c>
      <c r="AV42" s="154">
        <v>5.3575</v>
      </c>
      <c r="AW42" s="155">
        <f t="shared" si="21"/>
        <v>-0.0004999999999997229</v>
      </c>
      <c r="AX42" s="156">
        <f t="shared" si="22"/>
        <v>0.9999066815976111</v>
      </c>
      <c r="AY42" s="153">
        <v>2.6351999999999998</v>
      </c>
      <c r="AZ42" s="154">
        <v>232.14145000000002</v>
      </c>
      <c r="BA42" s="155">
        <f t="shared" si="23"/>
        <v>229.50625000000002</v>
      </c>
      <c r="BB42" s="156">
        <f t="shared" si="24"/>
        <v>88.09253567091683</v>
      </c>
      <c r="BC42" s="153">
        <v>232.1478</v>
      </c>
      <c r="BD42" s="154">
        <v>1232.1469299999999</v>
      </c>
      <c r="BE42" s="155">
        <f t="shared" si="25"/>
        <v>999.9991299999999</v>
      </c>
      <c r="BF42" s="156">
        <f t="shared" si="26"/>
        <v>5.30759684132264</v>
      </c>
    </row>
    <row r="43" spans="1:58" ht="15">
      <c r="A43" s="92" t="s">
        <v>67</v>
      </c>
      <c r="B43" s="93" t="s">
        <v>57</v>
      </c>
      <c r="C43" s="90">
        <f aca="true" t="shared" si="33" ref="C43:C48">+G43+K43++O43+S43+W43+AA43+AE43+AI43+AM43+AQ43+AU43+AY43+BC43</f>
        <v>1500</v>
      </c>
      <c r="D43" s="89">
        <f aca="true" t="shared" si="34" ref="D43:D48">+H43+L43++P43+T43+X43+AB43+AF43+AJ43+AN43+AR43+AV43+AZ43+BD43</f>
        <v>3500</v>
      </c>
      <c r="E43" s="88">
        <f aca="true" t="shared" si="35" ref="E43:E48">+I43+M43++Q43+U43+Y43+AC43+AG43+AK43+AO43+AS43+AW43+BA43+BE43</f>
        <v>2000</v>
      </c>
      <c r="F43" s="46">
        <f t="shared" si="0"/>
        <v>2.3333333333333335</v>
      </c>
      <c r="G43" s="90">
        <v>1500</v>
      </c>
      <c r="H43" s="89">
        <v>3500</v>
      </c>
      <c r="I43" s="88">
        <f t="shared" si="1"/>
        <v>2000</v>
      </c>
      <c r="J43" s="46">
        <f t="shared" si="2"/>
        <v>2.3333333333333335</v>
      </c>
      <c r="K43" s="90">
        <v>0</v>
      </c>
      <c r="L43" s="89">
        <v>0</v>
      </c>
      <c r="M43" s="88">
        <f t="shared" si="3"/>
        <v>0</v>
      </c>
      <c r="N43" s="46">
        <f t="shared" si="4"/>
        <v>0</v>
      </c>
      <c r="O43" s="90">
        <v>0</v>
      </c>
      <c r="P43" s="89">
        <v>0</v>
      </c>
      <c r="Q43" s="88">
        <f t="shared" si="5"/>
        <v>0</v>
      </c>
      <c r="R43" s="46">
        <f t="shared" si="6"/>
        <v>0</v>
      </c>
      <c r="S43" s="90">
        <v>0</v>
      </c>
      <c r="T43" s="89">
        <v>0</v>
      </c>
      <c r="U43" s="88">
        <f t="shared" si="7"/>
        <v>0</v>
      </c>
      <c r="V43" s="46">
        <f t="shared" si="8"/>
        <v>0</v>
      </c>
      <c r="W43" s="90">
        <v>0</v>
      </c>
      <c r="X43" s="89">
        <v>0</v>
      </c>
      <c r="Y43" s="88">
        <f t="shared" si="9"/>
        <v>0</v>
      </c>
      <c r="Z43" s="46">
        <f t="shared" si="10"/>
        <v>0</v>
      </c>
      <c r="AA43" s="90">
        <v>0</v>
      </c>
      <c r="AB43" s="89">
        <v>0</v>
      </c>
      <c r="AC43" s="88">
        <f t="shared" si="11"/>
        <v>0</v>
      </c>
      <c r="AD43" s="46">
        <f t="shared" si="12"/>
        <v>0</v>
      </c>
      <c r="AE43" s="90">
        <v>0</v>
      </c>
      <c r="AF43" s="89">
        <v>0</v>
      </c>
      <c r="AG43" s="88">
        <f t="shared" si="13"/>
        <v>0</v>
      </c>
      <c r="AH43" s="46">
        <f t="shared" si="14"/>
        <v>0</v>
      </c>
      <c r="AI43" s="90">
        <v>0</v>
      </c>
      <c r="AJ43" s="89">
        <v>0</v>
      </c>
      <c r="AK43" s="88">
        <f t="shared" si="15"/>
        <v>0</v>
      </c>
      <c r="AL43" s="46">
        <f t="shared" si="16"/>
        <v>0</v>
      </c>
      <c r="AM43" s="90">
        <v>0</v>
      </c>
      <c r="AN43" s="89">
        <v>0</v>
      </c>
      <c r="AO43" s="88">
        <f t="shared" si="17"/>
        <v>0</v>
      </c>
      <c r="AP43" s="46">
        <f t="shared" si="18"/>
        <v>0</v>
      </c>
      <c r="AQ43" s="90">
        <v>0</v>
      </c>
      <c r="AR43" s="89">
        <v>0</v>
      </c>
      <c r="AS43" s="88">
        <f t="shared" si="19"/>
        <v>0</v>
      </c>
      <c r="AT43" s="46">
        <f t="shared" si="20"/>
        <v>0</v>
      </c>
      <c r="AU43" s="90">
        <v>0</v>
      </c>
      <c r="AV43" s="89">
        <v>0</v>
      </c>
      <c r="AW43" s="88">
        <f t="shared" si="21"/>
        <v>0</v>
      </c>
      <c r="AX43" s="46">
        <f t="shared" si="22"/>
        <v>0</v>
      </c>
      <c r="AY43" s="90">
        <v>0</v>
      </c>
      <c r="AZ43" s="89">
        <v>0</v>
      </c>
      <c r="BA43" s="88">
        <f t="shared" si="23"/>
        <v>0</v>
      </c>
      <c r="BB43" s="46">
        <f t="shared" si="24"/>
        <v>0</v>
      </c>
      <c r="BC43" s="90">
        <v>0</v>
      </c>
      <c r="BD43" s="89">
        <v>0</v>
      </c>
      <c r="BE43" s="88">
        <f t="shared" si="25"/>
        <v>0</v>
      </c>
      <c r="BF43" s="46">
        <f t="shared" si="26"/>
        <v>0</v>
      </c>
    </row>
    <row r="44" spans="1:58" ht="30">
      <c r="A44" s="92" t="s">
        <v>66</v>
      </c>
      <c r="B44" s="93" t="s">
        <v>65</v>
      </c>
      <c r="C44" s="90">
        <f t="shared" si="33"/>
        <v>2154.9070500000003</v>
      </c>
      <c r="D44" s="89">
        <f t="shared" si="34"/>
        <v>14087.72852</v>
      </c>
      <c r="E44" s="88">
        <f t="shared" si="35"/>
        <v>11932.82147</v>
      </c>
      <c r="F44" s="46">
        <f t="shared" si="0"/>
        <v>6.537510989163082</v>
      </c>
      <c r="G44" s="90">
        <v>1340.98075</v>
      </c>
      <c r="H44" s="89">
        <v>9385.11375</v>
      </c>
      <c r="I44" s="88">
        <f t="shared" si="1"/>
        <v>8044.133000000001</v>
      </c>
      <c r="J44" s="46">
        <f t="shared" si="2"/>
        <v>6.998693866410835</v>
      </c>
      <c r="K44" s="90">
        <v>390</v>
      </c>
      <c r="L44" s="89">
        <v>671.741</v>
      </c>
      <c r="M44" s="88">
        <f t="shared" si="3"/>
        <v>281.741</v>
      </c>
      <c r="N44" s="46">
        <f t="shared" si="4"/>
        <v>1.7224128205128204</v>
      </c>
      <c r="O44" s="90">
        <v>0</v>
      </c>
      <c r="P44" s="89">
        <v>0</v>
      </c>
      <c r="Q44" s="88">
        <f t="shared" si="5"/>
        <v>0</v>
      </c>
      <c r="R44" s="46">
        <f t="shared" si="6"/>
        <v>0</v>
      </c>
      <c r="S44" s="90">
        <v>0</v>
      </c>
      <c r="T44" s="89">
        <v>526.38639</v>
      </c>
      <c r="U44" s="88">
        <f t="shared" si="7"/>
        <v>526.38639</v>
      </c>
      <c r="V44" s="46">
        <f t="shared" si="8"/>
        <v>0</v>
      </c>
      <c r="W44" s="90">
        <v>200</v>
      </c>
      <c r="X44" s="89">
        <v>600</v>
      </c>
      <c r="Y44" s="88">
        <f t="shared" si="9"/>
        <v>400</v>
      </c>
      <c r="Z44" s="46">
        <f t="shared" si="10"/>
        <v>3</v>
      </c>
      <c r="AA44" s="90">
        <v>0</v>
      </c>
      <c r="AB44" s="89">
        <v>0</v>
      </c>
      <c r="AC44" s="88">
        <f t="shared" si="11"/>
        <v>0</v>
      </c>
      <c r="AD44" s="46">
        <f t="shared" si="12"/>
        <v>0</v>
      </c>
      <c r="AE44" s="90">
        <v>0</v>
      </c>
      <c r="AF44" s="89">
        <v>61.26106</v>
      </c>
      <c r="AG44" s="88">
        <f t="shared" si="13"/>
        <v>61.26106</v>
      </c>
      <c r="AH44" s="46">
        <f t="shared" si="14"/>
        <v>0</v>
      </c>
      <c r="AI44" s="90">
        <v>0</v>
      </c>
      <c r="AJ44" s="89">
        <v>1305.97549</v>
      </c>
      <c r="AK44" s="88">
        <f t="shared" si="15"/>
        <v>1305.97549</v>
      </c>
      <c r="AL44" s="46">
        <f t="shared" si="16"/>
        <v>0</v>
      </c>
      <c r="AM44" s="90">
        <v>0</v>
      </c>
      <c r="AN44" s="89">
        <v>0</v>
      </c>
      <c r="AO44" s="88">
        <f t="shared" si="17"/>
        <v>0</v>
      </c>
      <c r="AP44" s="46">
        <f t="shared" si="18"/>
        <v>0</v>
      </c>
      <c r="AQ44" s="90">
        <v>12.7043</v>
      </c>
      <c r="AR44" s="89">
        <v>104.0227</v>
      </c>
      <c r="AS44" s="88">
        <f t="shared" si="19"/>
        <v>91.3184</v>
      </c>
      <c r="AT44" s="46">
        <f t="shared" si="20"/>
        <v>8.1879914674559</v>
      </c>
      <c r="AU44" s="90">
        <v>0</v>
      </c>
      <c r="AV44" s="89">
        <v>0</v>
      </c>
      <c r="AW44" s="88">
        <f t="shared" si="21"/>
        <v>0</v>
      </c>
      <c r="AX44" s="46">
        <f t="shared" si="22"/>
        <v>0</v>
      </c>
      <c r="AY44" s="90">
        <v>0</v>
      </c>
      <c r="AZ44" s="89">
        <v>222.007</v>
      </c>
      <c r="BA44" s="88">
        <f t="shared" si="23"/>
        <v>222.007</v>
      </c>
      <c r="BB44" s="46">
        <f t="shared" si="24"/>
        <v>0</v>
      </c>
      <c r="BC44" s="90">
        <v>211.222</v>
      </c>
      <c r="BD44" s="89">
        <v>1211.22113</v>
      </c>
      <c r="BE44" s="88">
        <f t="shared" si="25"/>
        <v>999.9991299999999</v>
      </c>
      <c r="BF44" s="46">
        <f t="shared" si="26"/>
        <v>5.734351203946558</v>
      </c>
    </row>
    <row r="45" spans="1:58" ht="15">
      <c r="A45" s="92" t="s">
        <v>64</v>
      </c>
      <c r="B45" s="93" t="s">
        <v>56</v>
      </c>
      <c r="C45" s="90">
        <f t="shared" si="33"/>
        <v>37651.7178</v>
      </c>
      <c r="D45" s="89">
        <f t="shared" si="34"/>
        <v>47884.664</v>
      </c>
      <c r="E45" s="88">
        <f t="shared" si="35"/>
        <v>10232.9462</v>
      </c>
      <c r="F45" s="46">
        <f t="shared" si="0"/>
        <v>1.271778999682187</v>
      </c>
      <c r="G45" s="90">
        <v>37547.7178</v>
      </c>
      <c r="H45" s="89">
        <v>47272.314</v>
      </c>
      <c r="I45" s="88">
        <f t="shared" si="1"/>
        <v>9724.5962</v>
      </c>
      <c r="J45" s="46">
        <f t="shared" si="2"/>
        <v>1.258993003297793</v>
      </c>
      <c r="K45" s="90">
        <v>0</v>
      </c>
      <c r="L45" s="89">
        <v>0</v>
      </c>
      <c r="M45" s="88">
        <f t="shared" si="3"/>
        <v>0</v>
      </c>
      <c r="N45" s="46">
        <f t="shared" si="4"/>
        <v>0</v>
      </c>
      <c r="O45" s="90">
        <v>0</v>
      </c>
      <c r="P45" s="89">
        <v>0</v>
      </c>
      <c r="Q45" s="88">
        <f t="shared" si="5"/>
        <v>0</v>
      </c>
      <c r="R45" s="46">
        <f t="shared" si="6"/>
        <v>0</v>
      </c>
      <c r="S45" s="90">
        <v>104</v>
      </c>
      <c r="T45" s="89">
        <v>104</v>
      </c>
      <c r="U45" s="88">
        <f t="shared" si="7"/>
        <v>0</v>
      </c>
      <c r="V45" s="46">
        <f t="shared" si="8"/>
        <v>1</v>
      </c>
      <c r="W45" s="90">
        <v>0</v>
      </c>
      <c r="X45" s="89">
        <v>0</v>
      </c>
      <c r="Y45" s="88">
        <f t="shared" si="9"/>
        <v>0</v>
      </c>
      <c r="Z45" s="46">
        <f t="shared" si="10"/>
        <v>0</v>
      </c>
      <c r="AA45" s="90">
        <v>0</v>
      </c>
      <c r="AB45" s="89">
        <v>0</v>
      </c>
      <c r="AC45" s="88">
        <f t="shared" si="11"/>
        <v>0</v>
      </c>
      <c r="AD45" s="46">
        <f t="shared" si="12"/>
        <v>0</v>
      </c>
      <c r="AE45" s="90">
        <v>0</v>
      </c>
      <c r="AF45" s="89">
        <v>0</v>
      </c>
      <c r="AG45" s="88">
        <f t="shared" si="13"/>
        <v>0</v>
      </c>
      <c r="AH45" s="46">
        <f t="shared" si="14"/>
        <v>0</v>
      </c>
      <c r="AI45" s="90">
        <v>0</v>
      </c>
      <c r="AJ45" s="89">
        <v>0</v>
      </c>
      <c r="AK45" s="88">
        <f t="shared" si="15"/>
        <v>0</v>
      </c>
      <c r="AL45" s="46">
        <f t="shared" si="16"/>
        <v>0</v>
      </c>
      <c r="AM45" s="90">
        <v>0</v>
      </c>
      <c r="AN45" s="89">
        <v>0</v>
      </c>
      <c r="AO45" s="88">
        <f t="shared" si="17"/>
        <v>0</v>
      </c>
      <c r="AP45" s="46">
        <f t="shared" si="18"/>
        <v>0</v>
      </c>
      <c r="AQ45" s="90">
        <v>0</v>
      </c>
      <c r="AR45" s="89">
        <v>508.35</v>
      </c>
      <c r="AS45" s="88">
        <f t="shared" si="19"/>
        <v>508.35</v>
      </c>
      <c r="AT45" s="46">
        <f t="shared" si="20"/>
        <v>0</v>
      </c>
      <c r="AU45" s="90">
        <v>0</v>
      </c>
      <c r="AV45" s="89">
        <v>0</v>
      </c>
      <c r="AW45" s="88">
        <f t="shared" si="21"/>
        <v>0</v>
      </c>
      <c r="AX45" s="46">
        <f t="shared" si="22"/>
        <v>0</v>
      </c>
      <c r="AY45" s="90">
        <v>0</v>
      </c>
      <c r="AZ45" s="89">
        <v>0</v>
      </c>
      <c r="BA45" s="88">
        <f t="shared" si="23"/>
        <v>0</v>
      </c>
      <c r="BB45" s="46">
        <f t="shared" si="24"/>
        <v>0</v>
      </c>
      <c r="BC45" s="90">
        <v>0</v>
      </c>
      <c r="BD45" s="89">
        <v>0</v>
      </c>
      <c r="BE45" s="88">
        <f t="shared" si="25"/>
        <v>0</v>
      </c>
      <c r="BF45" s="46">
        <f t="shared" si="26"/>
        <v>0</v>
      </c>
    </row>
    <row r="46" spans="1:58" ht="15">
      <c r="A46" s="92" t="s">
        <v>63</v>
      </c>
      <c r="B46" s="93" t="s">
        <v>44</v>
      </c>
      <c r="C46" s="90">
        <f t="shared" si="33"/>
        <v>97.391</v>
      </c>
      <c r="D46" s="89">
        <f t="shared" si="34"/>
        <v>92.47336999999999</v>
      </c>
      <c r="E46" s="88">
        <f t="shared" si="35"/>
        <v>-4.917630000000001</v>
      </c>
      <c r="F46" s="46">
        <f t="shared" si="0"/>
        <v>0.9495063198858209</v>
      </c>
      <c r="G46" s="90">
        <v>0</v>
      </c>
      <c r="H46" s="89">
        <v>0</v>
      </c>
      <c r="I46" s="88">
        <f t="shared" si="1"/>
        <v>0</v>
      </c>
      <c r="J46" s="46">
        <f t="shared" si="2"/>
        <v>0</v>
      </c>
      <c r="K46" s="90">
        <v>48.718</v>
      </c>
      <c r="L46" s="89">
        <v>48.71726</v>
      </c>
      <c r="M46" s="88">
        <f t="shared" si="3"/>
        <v>-0.000740000000000407</v>
      </c>
      <c r="N46" s="46">
        <f t="shared" si="4"/>
        <v>0.9999848105423047</v>
      </c>
      <c r="O46" s="90">
        <v>2.0273</v>
      </c>
      <c r="P46" s="89">
        <v>2.0273</v>
      </c>
      <c r="Q46" s="88">
        <f t="shared" si="5"/>
        <v>0</v>
      </c>
      <c r="R46" s="46">
        <f t="shared" si="6"/>
        <v>1</v>
      </c>
      <c r="S46" s="90">
        <v>0</v>
      </c>
      <c r="T46" s="89">
        <v>0</v>
      </c>
      <c r="U46" s="88">
        <f t="shared" si="7"/>
        <v>0</v>
      </c>
      <c r="V46" s="46">
        <f t="shared" si="8"/>
        <v>0</v>
      </c>
      <c r="W46" s="90">
        <v>2.0887</v>
      </c>
      <c r="X46" s="89">
        <v>2.0880900000000002</v>
      </c>
      <c r="Y46" s="88">
        <f t="shared" si="9"/>
        <v>-0.0006099999999995553</v>
      </c>
      <c r="Z46" s="46">
        <f t="shared" si="10"/>
        <v>0.9997079523148372</v>
      </c>
      <c r="AA46" s="90">
        <v>10.756</v>
      </c>
      <c r="AB46" s="89">
        <v>9.79116</v>
      </c>
      <c r="AC46" s="88">
        <f t="shared" si="11"/>
        <v>-0.9648400000000006</v>
      </c>
      <c r="AD46" s="46">
        <f t="shared" si="12"/>
        <v>0.9102975083674227</v>
      </c>
      <c r="AE46" s="90">
        <v>0</v>
      </c>
      <c r="AF46" s="89">
        <v>0</v>
      </c>
      <c r="AG46" s="88">
        <f t="shared" si="13"/>
        <v>0</v>
      </c>
      <c r="AH46" s="46">
        <f t="shared" si="14"/>
        <v>0</v>
      </c>
      <c r="AI46" s="90">
        <v>0</v>
      </c>
      <c r="AJ46" s="89">
        <v>0</v>
      </c>
      <c r="AK46" s="88">
        <f t="shared" si="15"/>
        <v>0</v>
      </c>
      <c r="AL46" s="46">
        <f t="shared" si="16"/>
        <v>0</v>
      </c>
      <c r="AM46" s="90">
        <v>0.932</v>
      </c>
      <c r="AN46" s="89">
        <v>0.93106</v>
      </c>
      <c r="AO46" s="88">
        <f t="shared" si="17"/>
        <v>-0.0009400000000000519</v>
      </c>
      <c r="AP46" s="46">
        <f t="shared" si="18"/>
        <v>0.9989914163090128</v>
      </c>
      <c r="AQ46" s="90">
        <v>3.95</v>
      </c>
      <c r="AR46" s="89">
        <v>0</v>
      </c>
      <c r="AS46" s="88">
        <f t="shared" si="19"/>
        <v>-3.95</v>
      </c>
      <c r="AT46" s="46">
        <f t="shared" si="20"/>
        <v>0</v>
      </c>
      <c r="AU46" s="90">
        <v>5.358</v>
      </c>
      <c r="AV46" s="89">
        <v>5.3575</v>
      </c>
      <c r="AW46" s="88">
        <f t="shared" si="21"/>
        <v>-0.0004999999999997229</v>
      </c>
      <c r="AX46" s="46">
        <f t="shared" si="22"/>
        <v>0.9999066815976111</v>
      </c>
      <c r="AY46" s="90">
        <v>2.6351999999999998</v>
      </c>
      <c r="AZ46" s="89">
        <v>2.6351999999999998</v>
      </c>
      <c r="BA46" s="88">
        <f t="shared" si="23"/>
        <v>0</v>
      </c>
      <c r="BB46" s="46">
        <f t="shared" si="24"/>
        <v>1</v>
      </c>
      <c r="BC46" s="90">
        <v>20.9258</v>
      </c>
      <c r="BD46" s="89">
        <v>20.9258</v>
      </c>
      <c r="BE46" s="88">
        <f t="shared" si="25"/>
        <v>0</v>
      </c>
      <c r="BF46" s="46">
        <f t="shared" si="26"/>
        <v>1</v>
      </c>
    </row>
    <row r="47" spans="1:58" ht="15">
      <c r="A47" s="92" t="s">
        <v>62</v>
      </c>
      <c r="B47" s="93" t="s">
        <v>55</v>
      </c>
      <c r="C47" s="90">
        <f t="shared" si="33"/>
        <v>1252</v>
      </c>
      <c r="D47" s="89">
        <f t="shared" si="34"/>
        <v>2926.06484</v>
      </c>
      <c r="E47" s="88">
        <f t="shared" si="35"/>
        <v>1674.06484</v>
      </c>
      <c r="F47" s="46">
        <f t="shared" si="0"/>
        <v>2.3371124920127797</v>
      </c>
      <c r="G47" s="90">
        <v>1052</v>
      </c>
      <c r="H47" s="89">
        <v>297.66815</v>
      </c>
      <c r="I47" s="88">
        <f t="shared" si="1"/>
        <v>-754.33185</v>
      </c>
      <c r="J47" s="46">
        <f t="shared" si="2"/>
        <v>0.2829545152091255</v>
      </c>
      <c r="K47" s="90">
        <v>0</v>
      </c>
      <c r="L47" s="89">
        <v>1128.39669</v>
      </c>
      <c r="M47" s="88">
        <f t="shared" si="3"/>
        <v>1128.39669</v>
      </c>
      <c r="N47" s="46">
        <f t="shared" si="4"/>
        <v>0</v>
      </c>
      <c r="O47" s="90">
        <v>0</v>
      </c>
      <c r="P47" s="89">
        <v>0</v>
      </c>
      <c r="Q47" s="88">
        <f t="shared" si="5"/>
        <v>0</v>
      </c>
      <c r="R47" s="46">
        <f t="shared" si="6"/>
        <v>0</v>
      </c>
      <c r="S47" s="90">
        <v>0</v>
      </c>
      <c r="T47" s="89">
        <v>0</v>
      </c>
      <c r="U47" s="88">
        <f t="shared" si="7"/>
        <v>0</v>
      </c>
      <c r="V47" s="46">
        <f t="shared" si="8"/>
        <v>0</v>
      </c>
      <c r="W47" s="90">
        <v>0</v>
      </c>
      <c r="X47" s="89">
        <v>0</v>
      </c>
      <c r="Y47" s="88">
        <f t="shared" si="9"/>
        <v>0</v>
      </c>
      <c r="Z47" s="46">
        <f t="shared" si="10"/>
        <v>0</v>
      </c>
      <c r="AA47" s="90">
        <v>0</v>
      </c>
      <c r="AB47" s="89">
        <v>0</v>
      </c>
      <c r="AC47" s="88">
        <f t="shared" si="11"/>
        <v>0</v>
      </c>
      <c r="AD47" s="46">
        <f t="shared" si="12"/>
        <v>0</v>
      </c>
      <c r="AE47" s="90">
        <v>0</v>
      </c>
      <c r="AF47" s="89">
        <v>0</v>
      </c>
      <c r="AG47" s="88">
        <f t="shared" si="13"/>
        <v>0</v>
      </c>
      <c r="AH47" s="46">
        <f t="shared" si="14"/>
        <v>0</v>
      </c>
      <c r="AI47" s="90">
        <v>0</v>
      </c>
      <c r="AJ47" s="89">
        <v>0</v>
      </c>
      <c r="AK47" s="88">
        <f t="shared" si="15"/>
        <v>0</v>
      </c>
      <c r="AL47" s="46">
        <f t="shared" si="16"/>
        <v>0</v>
      </c>
      <c r="AM47" s="90">
        <v>200</v>
      </c>
      <c r="AN47" s="89">
        <v>1500</v>
      </c>
      <c r="AO47" s="88">
        <f t="shared" si="17"/>
        <v>1300</v>
      </c>
      <c r="AP47" s="46">
        <f t="shared" si="18"/>
        <v>7.5</v>
      </c>
      <c r="AQ47" s="90">
        <v>0</v>
      </c>
      <c r="AR47" s="89">
        <v>0</v>
      </c>
      <c r="AS47" s="88">
        <f t="shared" si="19"/>
        <v>0</v>
      </c>
      <c r="AT47" s="46">
        <f t="shared" si="20"/>
        <v>0</v>
      </c>
      <c r="AU47" s="90">
        <v>0</v>
      </c>
      <c r="AV47" s="89">
        <v>0</v>
      </c>
      <c r="AW47" s="88">
        <f t="shared" si="21"/>
        <v>0</v>
      </c>
      <c r="AX47" s="46">
        <f t="shared" si="22"/>
        <v>0</v>
      </c>
      <c r="AY47" s="90">
        <v>0</v>
      </c>
      <c r="AZ47" s="89">
        <v>0</v>
      </c>
      <c r="BA47" s="88">
        <f t="shared" si="23"/>
        <v>0</v>
      </c>
      <c r="BB47" s="46">
        <f t="shared" si="24"/>
        <v>0</v>
      </c>
      <c r="BC47" s="90">
        <v>0</v>
      </c>
      <c r="BD47" s="89">
        <v>0</v>
      </c>
      <c r="BE47" s="88">
        <f t="shared" si="25"/>
        <v>0</v>
      </c>
      <c r="BF47" s="46">
        <f t="shared" si="26"/>
        <v>0</v>
      </c>
    </row>
    <row r="48" spans="1:58" ht="15">
      <c r="A48" s="92" t="s">
        <v>61</v>
      </c>
      <c r="B48" s="91" t="s">
        <v>60</v>
      </c>
      <c r="C48" s="90">
        <f t="shared" si="33"/>
        <v>8613.471</v>
      </c>
      <c r="D48" s="89">
        <f t="shared" si="34"/>
        <v>15026.786720000002</v>
      </c>
      <c r="E48" s="88">
        <f t="shared" si="35"/>
        <v>6413.315720000001</v>
      </c>
      <c r="F48" s="46">
        <f t="shared" si="0"/>
        <v>1.7445680980408482</v>
      </c>
      <c r="G48" s="90">
        <v>8613.471</v>
      </c>
      <c r="H48" s="89">
        <v>15019.287470000001</v>
      </c>
      <c r="I48" s="88">
        <f t="shared" si="1"/>
        <v>6405.816470000002</v>
      </c>
      <c r="J48" s="46">
        <f t="shared" si="2"/>
        <v>1.7436974559965432</v>
      </c>
      <c r="K48" s="90">
        <v>0</v>
      </c>
      <c r="L48" s="89">
        <v>0</v>
      </c>
      <c r="M48" s="88">
        <f t="shared" si="3"/>
        <v>0</v>
      </c>
      <c r="N48" s="46">
        <f t="shared" si="4"/>
        <v>0</v>
      </c>
      <c r="O48" s="90">
        <v>0</v>
      </c>
      <c r="P48" s="89">
        <v>0</v>
      </c>
      <c r="Q48" s="88">
        <f t="shared" si="5"/>
        <v>0</v>
      </c>
      <c r="R48" s="46">
        <f t="shared" si="6"/>
        <v>0</v>
      </c>
      <c r="S48" s="90">
        <v>0</v>
      </c>
      <c r="T48" s="89">
        <v>0</v>
      </c>
      <c r="U48" s="88">
        <f t="shared" si="7"/>
        <v>0</v>
      </c>
      <c r="V48" s="46">
        <f t="shared" si="8"/>
        <v>0</v>
      </c>
      <c r="W48" s="90">
        <v>0</v>
      </c>
      <c r="X48" s="89">
        <v>0</v>
      </c>
      <c r="Y48" s="88">
        <f t="shared" si="9"/>
        <v>0</v>
      </c>
      <c r="Z48" s="46">
        <f t="shared" si="10"/>
        <v>0</v>
      </c>
      <c r="AA48" s="90">
        <v>0</v>
      </c>
      <c r="AB48" s="89">
        <v>0</v>
      </c>
      <c r="AC48" s="88">
        <f t="shared" si="11"/>
        <v>0</v>
      </c>
      <c r="AD48" s="46">
        <f t="shared" si="12"/>
        <v>0</v>
      </c>
      <c r="AE48" s="90">
        <v>0</v>
      </c>
      <c r="AF48" s="89">
        <v>0</v>
      </c>
      <c r="AG48" s="88">
        <f t="shared" si="13"/>
        <v>0</v>
      </c>
      <c r="AH48" s="46">
        <f t="shared" si="14"/>
        <v>0</v>
      </c>
      <c r="AI48" s="90">
        <v>0</v>
      </c>
      <c r="AJ48" s="89">
        <v>0</v>
      </c>
      <c r="AK48" s="88">
        <f t="shared" si="15"/>
        <v>0</v>
      </c>
      <c r="AL48" s="46">
        <f t="shared" si="16"/>
        <v>0</v>
      </c>
      <c r="AM48" s="90">
        <v>0</v>
      </c>
      <c r="AN48" s="89">
        <v>0</v>
      </c>
      <c r="AO48" s="88">
        <f t="shared" si="17"/>
        <v>0</v>
      </c>
      <c r="AP48" s="46">
        <f t="shared" si="18"/>
        <v>0</v>
      </c>
      <c r="AQ48" s="90">
        <v>0</v>
      </c>
      <c r="AR48" s="89">
        <v>0</v>
      </c>
      <c r="AS48" s="88">
        <f t="shared" si="19"/>
        <v>0</v>
      </c>
      <c r="AT48" s="46">
        <f t="shared" si="20"/>
        <v>0</v>
      </c>
      <c r="AU48" s="90">
        <v>0</v>
      </c>
      <c r="AV48" s="89">
        <v>0</v>
      </c>
      <c r="AW48" s="88">
        <f t="shared" si="21"/>
        <v>0</v>
      </c>
      <c r="AX48" s="46">
        <f t="shared" si="22"/>
        <v>0</v>
      </c>
      <c r="AY48" s="90">
        <v>0</v>
      </c>
      <c r="AZ48" s="89">
        <v>7.49925</v>
      </c>
      <c r="BA48" s="88">
        <f t="shared" si="23"/>
        <v>7.49925</v>
      </c>
      <c r="BB48" s="46">
        <f t="shared" si="24"/>
        <v>0</v>
      </c>
      <c r="BC48" s="90">
        <v>0</v>
      </c>
      <c r="BD48" s="89">
        <v>0</v>
      </c>
      <c r="BE48" s="88">
        <f t="shared" si="25"/>
        <v>0</v>
      </c>
      <c r="BF48" s="46">
        <f t="shared" si="26"/>
        <v>0</v>
      </c>
    </row>
    <row r="49" spans="1:58" ht="15.75">
      <c r="A49" s="126" t="s">
        <v>59</v>
      </c>
      <c r="B49" s="127" t="s">
        <v>20</v>
      </c>
      <c r="C49" s="122">
        <f>+G49+K49++O49+S49+W49+AA49+AE49+AI49+AM49+AQ49+AU49+AY49+BC49</f>
        <v>20187.208489999997</v>
      </c>
      <c r="D49" s="123">
        <f>+H49+L49++P49+T49+X49+AB49+AF49+AJ49+AN49+AR49+AV49+AZ49+BD49</f>
        <v>14135.34433</v>
      </c>
      <c r="E49" s="124">
        <f>+I49+M49++Q49+U49+Y49+AC49+AG49+AK49+AO49+AS49+AW49+BA49+BE49</f>
        <v>-6051.864160000002</v>
      </c>
      <c r="F49" s="125">
        <f>_xlfn.IFERROR(D49/C49,)</f>
        <v>0.7002129262697282</v>
      </c>
      <c r="G49" s="122">
        <v>4914.65649</v>
      </c>
      <c r="H49" s="123">
        <v>2748.1336699999997</v>
      </c>
      <c r="I49" s="124">
        <f t="shared" si="1"/>
        <v>-2166.5228200000006</v>
      </c>
      <c r="J49" s="125">
        <f t="shared" si="2"/>
        <v>0.559171058158736</v>
      </c>
      <c r="K49" s="122">
        <v>2430.527</v>
      </c>
      <c r="L49" s="123">
        <v>1969.17825</v>
      </c>
      <c r="M49" s="124">
        <f t="shared" si="3"/>
        <v>-461.3487500000001</v>
      </c>
      <c r="N49" s="125">
        <f t="shared" si="4"/>
        <v>0.8101857128104316</v>
      </c>
      <c r="O49" s="122">
        <v>814.839</v>
      </c>
      <c r="P49" s="123">
        <v>477.4663</v>
      </c>
      <c r="Q49" s="124">
        <f t="shared" si="5"/>
        <v>-337.37270000000007</v>
      </c>
      <c r="R49" s="125">
        <f t="shared" si="6"/>
        <v>0.5859639757056302</v>
      </c>
      <c r="S49" s="122">
        <v>1163.155</v>
      </c>
      <c r="T49" s="123">
        <v>1157.71182</v>
      </c>
      <c r="U49" s="124">
        <f t="shared" si="7"/>
        <v>-5.443179999999984</v>
      </c>
      <c r="V49" s="125">
        <f t="shared" si="8"/>
        <v>0.9953203313401912</v>
      </c>
      <c r="W49" s="122">
        <v>1063.981</v>
      </c>
      <c r="X49" s="123">
        <v>917.18585</v>
      </c>
      <c r="Y49" s="124">
        <f t="shared" si="9"/>
        <v>-146.79515000000004</v>
      </c>
      <c r="Z49" s="125">
        <f t="shared" si="10"/>
        <v>0.862032169747392</v>
      </c>
      <c r="AA49" s="122">
        <v>1488.505</v>
      </c>
      <c r="AB49" s="123">
        <v>1354.32674</v>
      </c>
      <c r="AC49" s="124">
        <f t="shared" si="11"/>
        <v>-134.17826000000014</v>
      </c>
      <c r="AD49" s="125">
        <f t="shared" si="12"/>
        <v>0.9098570310479306</v>
      </c>
      <c r="AE49" s="122">
        <v>1081.261</v>
      </c>
      <c r="AF49" s="123">
        <v>336.09736</v>
      </c>
      <c r="AG49" s="124">
        <f t="shared" si="13"/>
        <v>-745.16364</v>
      </c>
      <c r="AH49" s="125">
        <f t="shared" si="14"/>
        <v>0.3108383267314737</v>
      </c>
      <c r="AI49" s="122">
        <v>1649.295</v>
      </c>
      <c r="AJ49" s="123">
        <v>758.0862099999999</v>
      </c>
      <c r="AK49" s="124">
        <f t="shared" si="15"/>
        <v>-891.2087900000001</v>
      </c>
      <c r="AL49" s="125">
        <f t="shared" si="16"/>
        <v>0.4596425806177791</v>
      </c>
      <c r="AM49" s="122">
        <v>941.737</v>
      </c>
      <c r="AN49" s="123">
        <v>760.35746</v>
      </c>
      <c r="AO49" s="124">
        <f t="shared" si="17"/>
        <v>-181.37954000000002</v>
      </c>
      <c r="AP49" s="125">
        <f t="shared" si="18"/>
        <v>0.8073989447159876</v>
      </c>
      <c r="AQ49" s="122">
        <v>1050.875</v>
      </c>
      <c r="AR49" s="123">
        <v>892.65205</v>
      </c>
      <c r="AS49" s="124">
        <f t="shared" si="19"/>
        <v>-158.22294999999997</v>
      </c>
      <c r="AT49" s="125">
        <f t="shared" si="20"/>
        <v>0.8494369454026407</v>
      </c>
      <c r="AU49" s="122">
        <v>1085.224</v>
      </c>
      <c r="AV49" s="123">
        <v>641.71717</v>
      </c>
      <c r="AW49" s="124">
        <f t="shared" si="21"/>
        <v>-443.5068299999999</v>
      </c>
      <c r="AX49" s="125">
        <f t="shared" si="22"/>
        <v>0.5913223168673012</v>
      </c>
      <c r="AY49" s="122">
        <v>993.363</v>
      </c>
      <c r="AZ49" s="123">
        <v>728.18322</v>
      </c>
      <c r="BA49" s="124">
        <f t="shared" si="23"/>
        <v>-265.17978000000005</v>
      </c>
      <c r="BB49" s="125">
        <f t="shared" si="24"/>
        <v>0.7330484626465853</v>
      </c>
      <c r="BC49" s="122">
        <v>1509.79</v>
      </c>
      <c r="BD49" s="123">
        <v>1394.24823</v>
      </c>
      <c r="BE49" s="124">
        <f t="shared" si="25"/>
        <v>-115.54177000000004</v>
      </c>
      <c r="BF49" s="125">
        <f t="shared" si="26"/>
        <v>0.9234716285046265</v>
      </c>
    </row>
    <row r="50" spans="1:58" ht="15.75">
      <c r="A50" s="126"/>
      <c r="B50" s="93" t="s">
        <v>132</v>
      </c>
      <c r="C50" s="122">
        <f>+G50+K50++O50+S50+W50+AA50+AE50+AI50+AM50+AQ50+AU50+AY50+BC50</f>
        <v>669701.823</v>
      </c>
      <c r="D50" s="123">
        <f>+H50+L50++P50+T50+X50+AB50+AF50+AJ50+AN50+AR50+AV50+AZ50+BD50</f>
        <v>628520.564</v>
      </c>
      <c r="E50" s="124">
        <f>+I50+M50++Q50+U50+Y50+AC50+AG50+AK50+AO50+AS50+AW50+BA50+BE50</f>
        <v>-41181.25899999996</v>
      </c>
      <c r="F50" s="125">
        <f>_xlfn.IFERROR(D50/C50,)</f>
        <v>0.9385080679405587</v>
      </c>
      <c r="G50" s="122">
        <v>669701.823</v>
      </c>
      <c r="H50" s="123">
        <v>628520.564</v>
      </c>
      <c r="I50" s="124">
        <f t="shared" si="1"/>
        <v>-41181.25899999996</v>
      </c>
      <c r="J50" s="125">
        <f t="shared" si="2"/>
        <v>0.9385080679405587</v>
      </c>
      <c r="K50" s="122">
        <v>0</v>
      </c>
      <c r="L50" s="123">
        <v>0</v>
      </c>
      <c r="M50" s="124">
        <f t="shared" si="3"/>
        <v>0</v>
      </c>
      <c r="N50" s="125">
        <f t="shared" si="4"/>
        <v>0</v>
      </c>
      <c r="O50" s="122">
        <v>0</v>
      </c>
      <c r="P50" s="123">
        <v>0</v>
      </c>
      <c r="Q50" s="124">
        <f>P50-O50</f>
        <v>0</v>
      </c>
      <c r="R50" s="125">
        <f>_xlfn.IFERROR(P50/O50,)</f>
        <v>0</v>
      </c>
      <c r="S50" s="122">
        <v>0</v>
      </c>
      <c r="T50" s="123">
        <v>0</v>
      </c>
      <c r="U50" s="124">
        <f t="shared" si="7"/>
        <v>0</v>
      </c>
      <c r="V50" s="125">
        <f t="shared" si="8"/>
        <v>0</v>
      </c>
      <c r="W50" s="122">
        <v>0</v>
      </c>
      <c r="X50" s="123">
        <v>0</v>
      </c>
      <c r="Y50" s="124">
        <f t="shared" si="9"/>
        <v>0</v>
      </c>
      <c r="Z50" s="125">
        <f t="shared" si="10"/>
        <v>0</v>
      </c>
      <c r="AA50" s="122">
        <v>0</v>
      </c>
      <c r="AB50" s="123">
        <v>0</v>
      </c>
      <c r="AC50" s="124">
        <f t="shared" si="11"/>
        <v>0</v>
      </c>
      <c r="AD50" s="125">
        <f t="shared" si="12"/>
        <v>0</v>
      </c>
      <c r="AE50" s="122">
        <v>0</v>
      </c>
      <c r="AF50" s="123">
        <v>0</v>
      </c>
      <c r="AG50" s="124">
        <f t="shared" si="13"/>
        <v>0</v>
      </c>
      <c r="AH50" s="125">
        <f t="shared" si="14"/>
        <v>0</v>
      </c>
      <c r="AI50" s="122">
        <v>0</v>
      </c>
      <c r="AJ50" s="123">
        <v>0</v>
      </c>
      <c r="AK50" s="124">
        <f t="shared" si="15"/>
        <v>0</v>
      </c>
      <c r="AL50" s="125">
        <f t="shared" si="16"/>
        <v>0</v>
      </c>
      <c r="AM50" s="122">
        <v>0</v>
      </c>
      <c r="AN50" s="123">
        <v>0</v>
      </c>
      <c r="AO50" s="124">
        <f t="shared" si="17"/>
        <v>0</v>
      </c>
      <c r="AP50" s="125">
        <f t="shared" si="18"/>
        <v>0</v>
      </c>
      <c r="AQ50" s="122">
        <v>0</v>
      </c>
      <c r="AR50" s="123">
        <v>0</v>
      </c>
      <c r="AS50" s="124">
        <f t="shared" si="19"/>
        <v>0</v>
      </c>
      <c r="AT50" s="125">
        <f t="shared" si="20"/>
        <v>0</v>
      </c>
      <c r="AU50" s="122">
        <v>0</v>
      </c>
      <c r="AV50" s="123">
        <v>0</v>
      </c>
      <c r="AW50" s="124">
        <f t="shared" si="21"/>
        <v>0</v>
      </c>
      <c r="AX50" s="125">
        <f t="shared" si="22"/>
        <v>0</v>
      </c>
      <c r="AY50" s="122">
        <v>0</v>
      </c>
      <c r="AZ50" s="123">
        <v>0</v>
      </c>
      <c r="BA50" s="124">
        <f t="shared" si="23"/>
        <v>0</v>
      </c>
      <c r="BB50" s="125">
        <f t="shared" si="24"/>
        <v>0</v>
      </c>
      <c r="BC50" s="122">
        <v>0</v>
      </c>
      <c r="BD50" s="123">
        <v>0</v>
      </c>
      <c r="BE50" s="124">
        <f t="shared" si="25"/>
        <v>0</v>
      </c>
      <c r="BF50" s="125">
        <f t="shared" si="26"/>
        <v>0</v>
      </c>
    </row>
    <row r="51" spans="1:58" ht="15.75">
      <c r="A51" s="126"/>
      <c r="B51" s="93" t="s">
        <v>132</v>
      </c>
      <c r="C51" s="122">
        <f>+G51+K51++O51+S51+W51+AA51+AE51+AI51+AM51+AQ51+AU51+AY51+BC51</f>
        <v>233071.07</v>
      </c>
      <c r="D51" s="123">
        <f>+H51+L51++P51+T51+X51+AB51+AF51+AJ51+AN51+AR51+AV51+AZ51+BD51</f>
        <v>230883</v>
      </c>
      <c r="E51" s="124">
        <f>+I51+M51++Q51+U51+Y51+AC51+AG51+AK51+AO51+AS51+AW51+BA51+BE51</f>
        <v>-2188.070000000007</v>
      </c>
      <c r="F51" s="125">
        <f>_xlfn.IFERROR(D51/C51,)</f>
        <v>0.9906120051707833</v>
      </c>
      <c r="G51" s="122">
        <v>233071.07</v>
      </c>
      <c r="H51" s="123">
        <v>230883</v>
      </c>
      <c r="I51" s="124">
        <f t="shared" si="1"/>
        <v>-2188.070000000007</v>
      </c>
      <c r="J51" s="125">
        <f t="shared" si="2"/>
        <v>0.9906120051707833</v>
      </c>
      <c r="K51" s="122">
        <v>0</v>
      </c>
      <c r="L51" s="123">
        <v>0</v>
      </c>
      <c r="M51" s="124">
        <f t="shared" si="3"/>
        <v>0</v>
      </c>
      <c r="N51" s="125">
        <f t="shared" si="4"/>
        <v>0</v>
      </c>
      <c r="O51" s="122">
        <v>0</v>
      </c>
      <c r="P51" s="123">
        <v>0</v>
      </c>
      <c r="Q51" s="124">
        <f>P51-O51</f>
        <v>0</v>
      </c>
      <c r="R51" s="125">
        <f>_xlfn.IFERROR(P51/O51,)</f>
        <v>0</v>
      </c>
      <c r="S51" s="122">
        <v>0</v>
      </c>
      <c r="T51" s="123">
        <v>0</v>
      </c>
      <c r="U51" s="124">
        <f t="shared" si="7"/>
        <v>0</v>
      </c>
      <c r="V51" s="125">
        <f t="shared" si="8"/>
        <v>0</v>
      </c>
      <c r="W51" s="122">
        <v>0</v>
      </c>
      <c r="X51" s="123">
        <v>0</v>
      </c>
      <c r="Y51" s="124">
        <f t="shared" si="9"/>
        <v>0</v>
      </c>
      <c r="Z51" s="125">
        <f t="shared" si="10"/>
        <v>0</v>
      </c>
      <c r="AA51" s="122">
        <v>0</v>
      </c>
      <c r="AB51" s="123">
        <v>0</v>
      </c>
      <c r="AC51" s="124">
        <f t="shared" si="11"/>
        <v>0</v>
      </c>
      <c r="AD51" s="125">
        <f t="shared" si="12"/>
        <v>0</v>
      </c>
      <c r="AE51" s="122">
        <v>0</v>
      </c>
      <c r="AF51" s="123">
        <v>0</v>
      </c>
      <c r="AG51" s="124">
        <f t="shared" si="13"/>
        <v>0</v>
      </c>
      <c r="AH51" s="125">
        <f t="shared" si="14"/>
        <v>0</v>
      </c>
      <c r="AI51" s="122">
        <v>0</v>
      </c>
      <c r="AJ51" s="123">
        <v>0</v>
      </c>
      <c r="AK51" s="124">
        <f t="shared" si="15"/>
        <v>0</v>
      </c>
      <c r="AL51" s="125">
        <f t="shared" si="16"/>
        <v>0</v>
      </c>
      <c r="AM51" s="122">
        <v>0</v>
      </c>
      <c r="AN51" s="123">
        <v>0</v>
      </c>
      <c r="AO51" s="124">
        <f t="shared" si="17"/>
        <v>0</v>
      </c>
      <c r="AP51" s="125">
        <f t="shared" si="18"/>
        <v>0</v>
      </c>
      <c r="AQ51" s="122">
        <v>0</v>
      </c>
      <c r="AR51" s="123">
        <v>0</v>
      </c>
      <c r="AS51" s="124">
        <f t="shared" si="19"/>
        <v>0</v>
      </c>
      <c r="AT51" s="125">
        <f t="shared" si="20"/>
        <v>0</v>
      </c>
      <c r="AU51" s="122">
        <v>0</v>
      </c>
      <c r="AV51" s="123">
        <v>0</v>
      </c>
      <c r="AW51" s="124">
        <f t="shared" si="21"/>
        <v>0</v>
      </c>
      <c r="AX51" s="125">
        <f t="shared" si="22"/>
        <v>0</v>
      </c>
      <c r="AY51" s="122">
        <v>0</v>
      </c>
      <c r="AZ51" s="123">
        <v>0</v>
      </c>
      <c r="BA51" s="124">
        <f t="shared" si="23"/>
        <v>0</v>
      </c>
      <c r="BB51" s="125">
        <f t="shared" si="24"/>
        <v>0</v>
      </c>
      <c r="BC51" s="122">
        <v>0</v>
      </c>
      <c r="BD51" s="123">
        <v>0</v>
      </c>
      <c r="BE51" s="124">
        <f t="shared" si="25"/>
        <v>0</v>
      </c>
      <c r="BF51" s="125">
        <f t="shared" si="26"/>
        <v>0</v>
      </c>
    </row>
    <row r="52" spans="1:58" ht="16.5" thickBot="1">
      <c r="A52" s="145"/>
      <c r="B52" s="157" t="s">
        <v>132</v>
      </c>
      <c r="C52" s="147">
        <f>+G52+K52++O52+S52+W52+AA52+AE52+AI52+AM52+AQ52+AU52+AY52+BC52</f>
        <v>128088.845</v>
      </c>
      <c r="D52" s="148">
        <f>+H52+L52++P52+T52+X52+AB52+AF52+AJ52+AN52+AR52+AV52+AZ52+BD52</f>
        <v>122644.313</v>
      </c>
      <c r="E52" s="149">
        <f>+I52+M52++Q52+U52+Y52+AC52+AG52+AK52+AO52+AS52+AW52+BA52+BE52</f>
        <v>-5444.5320000000065</v>
      </c>
      <c r="F52" s="150">
        <f>_xlfn.IFERROR(D52/C52,)</f>
        <v>0.9574940971635741</v>
      </c>
      <c r="G52" s="147">
        <v>128088.845</v>
      </c>
      <c r="H52" s="148">
        <v>122644.313</v>
      </c>
      <c r="I52" s="149">
        <f t="shared" si="1"/>
        <v>-5444.5320000000065</v>
      </c>
      <c r="J52" s="150">
        <f t="shared" si="2"/>
        <v>0.9574940971635741</v>
      </c>
      <c r="K52" s="147">
        <v>0</v>
      </c>
      <c r="L52" s="148">
        <v>0</v>
      </c>
      <c r="M52" s="149">
        <f t="shared" si="3"/>
        <v>0</v>
      </c>
      <c r="N52" s="150">
        <f t="shared" si="4"/>
        <v>0</v>
      </c>
      <c r="O52" s="147">
        <v>0</v>
      </c>
      <c r="P52" s="148">
        <v>0</v>
      </c>
      <c r="Q52" s="149">
        <f>P52-O52</f>
        <v>0</v>
      </c>
      <c r="R52" s="150">
        <f>_xlfn.IFERROR(P52/O52,)</f>
        <v>0</v>
      </c>
      <c r="S52" s="147">
        <v>0</v>
      </c>
      <c r="T52" s="148">
        <v>0</v>
      </c>
      <c r="U52" s="149">
        <f t="shared" si="7"/>
        <v>0</v>
      </c>
      <c r="V52" s="150">
        <f t="shared" si="8"/>
        <v>0</v>
      </c>
      <c r="W52" s="147">
        <v>0</v>
      </c>
      <c r="X52" s="148">
        <v>0</v>
      </c>
      <c r="Y52" s="149">
        <f t="shared" si="9"/>
        <v>0</v>
      </c>
      <c r="Z52" s="150">
        <f t="shared" si="10"/>
        <v>0</v>
      </c>
      <c r="AA52" s="147">
        <v>0</v>
      </c>
      <c r="AB52" s="148">
        <v>0</v>
      </c>
      <c r="AC52" s="149">
        <f t="shared" si="11"/>
        <v>0</v>
      </c>
      <c r="AD52" s="150">
        <f t="shared" si="12"/>
        <v>0</v>
      </c>
      <c r="AE52" s="147">
        <v>0</v>
      </c>
      <c r="AF52" s="148">
        <v>0</v>
      </c>
      <c r="AG52" s="149">
        <f t="shared" si="13"/>
        <v>0</v>
      </c>
      <c r="AH52" s="150">
        <f t="shared" si="14"/>
        <v>0</v>
      </c>
      <c r="AI52" s="147">
        <v>0</v>
      </c>
      <c r="AJ52" s="148">
        <v>0</v>
      </c>
      <c r="AK52" s="149">
        <f t="shared" si="15"/>
        <v>0</v>
      </c>
      <c r="AL52" s="150">
        <f t="shared" si="16"/>
        <v>0</v>
      </c>
      <c r="AM52" s="147">
        <v>0</v>
      </c>
      <c r="AN52" s="148">
        <v>0</v>
      </c>
      <c r="AO52" s="149">
        <f t="shared" si="17"/>
        <v>0</v>
      </c>
      <c r="AP52" s="150">
        <f t="shared" si="18"/>
        <v>0</v>
      </c>
      <c r="AQ52" s="147">
        <v>0</v>
      </c>
      <c r="AR52" s="148">
        <v>0</v>
      </c>
      <c r="AS52" s="149">
        <f t="shared" si="19"/>
        <v>0</v>
      </c>
      <c r="AT52" s="150">
        <f t="shared" si="20"/>
        <v>0</v>
      </c>
      <c r="AU52" s="147">
        <v>0</v>
      </c>
      <c r="AV52" s="148">
        <v>0</v>
      </c>
      <c r="AW52" s="149">
        <f t="shared" si="21"/>
        <v>0</v>
      </c>
      <c r="AX52" s="150">
        <f t="shared" si="22"/>
        <v>0</v>
      </c>
      <c r="AY52" s="147">
        <v>0</v>
      </c>
      <c r="AZ52" s="148">
        <v>0</v>
      </c>
      <c r="BA52" s="149">
        <f t="shared" si="23"/>
        <v>0</v>
      </c>
      <c r="BB52" s="150">
        <f t="shared" si="24"/>
        <v>0</v>
      </c>
      <c r="BC52" s="147">
        <v>0</v>
      </c>
      <c r="BD52" s="148">
        <v>0</v>
      </c>
      <c r="BE52" s="149">
        <f t="shared" si="25"/>
        <v>0</v>
      </c>
      <c r="BF52" s="150">
        <f t="shared" si="26"/>
        <v>0</v>
      </c>
    </row>
    <row r="53" spans="3:56" ht="15">
      <c r="C53" s="87"/>
      <c r="D53" s="87"/>
      <c r="G53" s="87"/>
      <c r="H53" s="87"/>
      <c r="K53" s="87"/>
      <c r="L53" s="87"/>
      <c r="O53" s="87"/>
      <c r="P53" s="87"/>
      <c r="S53" s="87"/>
      <c r="T53" s="87"/>
      <c r="W53" s="87"/>
      <c r="X53" s="87"/>
      <c r="AA53" s="87"/>
      <c r="AB53" s="87"/>
      <c r="AE53" s="87"/>
      <c r="AF53" s="87"/>
      <c r="AI53" s="87"/>
      <c r="AJ53" s="87"/>
      <c r="AM53" s="87"/>
      <c r="AN53" s="87"/>
      <c r="AQ53" s="87"/>
      <c r="AR53" s="87"/>
      <c r="AU53" s="87"/>
      <c r="AV53" s="87"/>
      <c r="AY53" s="87"/>
      <c r="AZ53" s="87"/>
      <c r="BC53" s="87"/>
      <c r="BD53" s="87"/>
    </row>
  </sheetData>
  <sheetProtection/>
  <mergeCells count="61">
    <mergeCell ref="K4:L4"/>
    <mergeCell ref="BC4:BD4"/>
    <mergeCell ref="BC5:BC6"/>
    <mergeCell ref="BD5:BD6"/>
    <mergeCell ref="BE5:BF5"/>
    <mergeCell ref="AW5:AX5"/>
    <mergeCell ref="AY4:AZ4"/>
    <mergeCell ref="AY5:AY6"/>
    <mergeCell ref="AZ5:AZ6"/>
    <mergeCell ref="BA5:BB5"/>
    <mergeCell ref="AQ5:AQ6"/>
    <mergeCell ref="AR5:AR6"/>
    <mergeCell ref="AS5:AT5"/>
    <mergeCell ref="AU4:AV4"/>
    <mergeCell ref="AU5:AU6"/>
    <mergeCell ref="AV5:AV6"/>
    <mergeCell ref="AQ4:AR4"/>
    <mergeCell ref="O4:P4"/>
    <mergeCell ref="S4:T4"/>
    <mergeCell ref="W4:X4"/>
    <mergeCell ref="AA4:AB4"/>
    <mergeCell ref="AK5:AL5"/>
    <mergeCell ref="AM5:AM6"/>
    <mergeCell ref="AN5:AN6"/>
    <mergeCell ref="AO5:AP5"/>
    <mergeCell ref="AE4:AF4"/>
    <mergeCell ref="AI4:AJ4"/>
    <mergeCell ref="AM4:AN4"/>
    <mergeCell ref="AI5:AI6"/>
    <mergeCell ref="AA5:AA6"/>
    <mergeCell ref="AB5:AB6"/>
    <mergeCell ref="AC5:AD5"/>
    <mergeCell ref="AJ5:AJ6"/>
    <mergeCell ref="X5:X6"/>
    <mergeCell ref="Y5:Z5"/>
    <mergeCell ref="AE5:AE6"/>
    <mergeCell ref="AF5:AF6"/>
    <mergeCell ref="AG5:AH5"/>
    <mergeCell ref="Q5:R5"/>
    <mergeCell ref="S5:S6"/>
    <mergeCell ref="T5:T6"/>
    <mergeCell ref="U5:V5"/>
    <mergeCell ref="W5:W6"/>
    <mergeCell ref="K5:K6"/>
    <mergeCell ref="L5:L6"/>
    <mergeCell ref="M5:N5"/>
    <mergeCell ref="O5:O6"/>
    <mergeCell ref="P5:P6"/>
    <mergeCell ref="G5:G6"/>
    <mergeCell ref="H5:H6"/>
    <mergeCell ref="I5:J5"/>
    <mergeCell ref="C4:E4"/>
    <mergeCell ref="G4:I4"/>
    <mergeCell ref="A1:F1"/>
    <mergeCell ref="A2:F2"/>
    <mergeCell ref="A3:F3"/>
    <mergeCell ref="A5:A6"/>
    <mergeCell ref="E5:F5"/>
    <mergeCell ref="B5:B6"/>
    <mergeCell ref="C5:C6"/>
    <mergeCell ref="D5:D6"/>
  </mergeCells>
  <printOptions horizontalCentered="1"/>
  <pageMargins left="0.1968503937007874" right="0.1968503937007874" top="0.3937007874015748" bottom="0.1968503937007874" header="0.1968503937007874" footer="0.31496062992125984"/>
  <pageSetup horizontalDpi="600" verticalDpi="600" orientation="landscape" paperSize="9" scale="72" r:id="rId1"/>
  <rowBreaks count="1" manualBreakCount="1">
    <brk id="41" max="57" man="1"/>
  </rowBreaks>
  <colBreaks count="13" manualBreakCount="13">
    <brk id="6" max="64" man="1"/>
    <brk id="10" max="64" man="1"/>
    <brk id="14" max="64" man="1"/>
    <brk id="18" max="64" man="1"/>
    <brk id="22" max="64" man="1"/>
    <brk id="26" max="64" man="1"/>
    <brk id="30" max="64" man="1"/>
    <brk id="34" max="64" man="1"/>
    <brk id="38" max="64" man="1"/>
    <brk id="42" max="64" man="1"/>
    <brk id="46" max="64" man="1"/>
    <brk id="50" max="64" man="1"/>
    <brk id="54" max="64" man="1"/>
  </colBreaks>
</worksheet>
</file>

<file path=xl/worksheets/sheet2.xml><?xml version="1.0" encoding="utf-8"?>
<worksheet xmlns="http://schemas.openxmlformats.org/spreadsheetml/2006/main" xmlns:r="http://schemas.openxmlformats.org/officeDocument/2006/relationships">
  <dimension ref="A1:BE128"/>
  <sheetViews>
    <sheetView tabSelected="1" view="pageBreakPreview" zoomScale="75" zoomScaleNormal="85" zoomScaleSheetLayoutView="75" zoomScalePageLayoutView="0" workbookViewId="0" topLeftCell="A1">
      <pane xSplit="1" ySplit="8" topLeftCell="E9" activePane="bottomRight" state="frozen"/>
      <selection pane="topLeft" activeCell="A1" sqref="A1"/>
      <selection pane="topRight" activeCell="B1" sqref="B1"/>
      <selection pane="bottomLeft" activeCell="A9" sqref="A9"/>
      <selection pane="bottomRight" activeCell="A1" sqref="A1:E1"/>
    </sheetView>
  </sheetViews>
  <sheetFormatPr defaultColWidth="9.00390625" defaultRowHeight="12.75"/>
  <cols>
    <col min="1" max="1" width="66.375" style="64" customWidth="1"/>
    <col min="2" max="3" width="19.875" style="64" customWidth="1"/>
    <col min="4" max="4" width="17.25390625" style="64" customWidth="1"/>
    <col min="5" max="5" width="14.75390625" style="64" customWidth="1"/>
    <col min="6" max="7" width="19.875" style="64" customWidth="1"/>
    <col min="8" max="8" width="17.25390625" style="64" customWidth="1"/>
    <col min="9" max="9" width="14.75390625" style="64" customWidth="1"/>
    <col min="10" max="11" width="19.875" style="64" customWidth="1"/>
    <col min="12" max="12" width="17.25390625" style="64" customWidth="1"/>
    <col min="13" max="13" width="14.75390625" style="64" customWidth="1"/>
    <col min="14" max="15" width="19.875" style="64" customWidth="1"/>
    <col min="16" max="16" width="17.25390625" style="64" customWidth="1"/>
    <col min="17" max="17" width="14.75390625" style="64" customWidth="1"/>
    <col min="18" max="19" width="19.875" style="64" customWidth="1"/>
    <col min="20" max="20" width="17.25390625" style="64" customWidth="1"/>
    <col min="21" max="21" width="14.75390625" style="64" customWidth="1"/>
    <col min="22" max="23" width="19.875" style="64" customWidth="1"/>
    <col min="24" max="24" width="17.25390625" style="64" customWidth="1"/>
    <col min="25" max="25" width="14.75390625" style="64" customWidth="1"/>
    <col min="26" max="27" width="19.875" style="64" customWidth="1"/>
    <col min="28" max="28" width="17.25390625" style="64" customWidth="1"/>
    <col min="29" max="29" width="14.75390625" style="64" customWidth="1"/>
    <col min="30" max="31" width="19.875" style="64" customWidth="1"/>
    <col min="32" max="32" width="17.25390625" style="64" customWidth="1"/>
    <col min="33" max="33" width="14.75390625" style="64" customWidth="1"/>
    <col min="34" max="35" width="19.875" style="64" customWidth="1"/>
    <col min="36" max="36" width="17.25390625" style="64" customWidth="1"/>
    <col min="37" max="37" width="14.75390625" style="64" customWidth="1"/>
    <col min="38" max="39" width="19.875" style="64" customWidth="1"/>
    <col min="40" max="40" width="17.25390625" style="64" customWidth="1"/>
    <col min="41" max="41" width="14.75390625" style="64" customWidth="1"/>
    <col min="42" max="43" width="19.875" style="64" customWidth="1"/>
    <col min="44" max="44" width="17.25390625" style="64" customWidth="1"/>
    <col min="45" max="45" width="14.75390625" style="64" customWidth="1"/>
    <col min="46" max="47" width="19.875" style="64" customWidth="1"/>
    <col min="48" max="48" width="17.25390625" style="64" customWidth="1"/>
    <col min="49" max="49" width="14.75390625" style="64" customWidth="1"/>
    <col min="50" max="51" width="19.875" style="64" customWidth="1"/>
    <col min="52" max="52" width="17.25390625" style="64" customWidth="1"/>
    <col min="53" max="53" width="14.75390625" style="64" customWidth="1"/>
    <col min="54" max="55" width="19.875" style="64" customWidth="1"/>
    <col min="56" max="56" width="17.25390625" style="64" customWidth="1"/>
    <col min="57" max="57" width="14.75390625" style="64" customWidth="1"/>
    <col min="58" max="16384" width="9.125" style="64" customWidth="1"/>
  </cols>
  <sheetData>
    <row r="1" spans="1:5" ht="15.75">
      <c r="A1" s="173" t="s">
        <v>35</v>
      </c>
      <c r="B1" s="173"/>
      <c r="C1" s="173"/>
      <c r="D1" s="173"/>
      <c r="E1" s="173"/>
    </row>
    <row r="2" spans="1:5" ht="15.75">
      <c r="A2" s="173" t="s">
        <v>144</v>
      </c>
      <c r="B2" s="173"/>
      <c r="C2" s="173"/>
      <c r="D2" s="173"/>
      <c r="E2" s="173"/>
    </row>
    <row r="3" spans="1:5" ht="20.25" customHeight="1">
      <c r="A3" s="187" t="s">
        <v>0</v>
      </c>
      <c r="B3" s="187"/>
      <c r="C3" s="187"/>
      <c r="D3" s="187"/>
      <c r="E3" s="187"/>
    </row>
    <row r="4" spans="1:57" s="128" customFormat="1" ht="23.25" customHeight="1" thickBot="1">
      <c r="A4" s="143"/>
      <c r="B4" s="196" t="s">
        <v>131</v>
      </c>
      <c r="C4" s="196"/>
      <c r="D4" s="196"/>
      <c r="E4" s="79" t="s">
        <v>33</v>
      </c>
      <c r="F4" s="196" t="s">
        <v>145</v>
      </c>
      <c r="G4" s="196"/>
      <c r="I4" s="79" t="s">
        <v>209</v>
      </c>
      <c r="J4" s="128" t="s">
        <v>194</v>
      </c>
      <c r="M4" s="79" t="s">
        <v>209</v>
      </c>
      <c r="N4" s="128" t="s">
        <v>133</v>
      </c>
      <c r="Q4" s="79" t="s">
        <v>209</v>
      </c>
      <c r="R4" s="128" t="s">
        <v>134</v>
      </c>
      <c r="U4" s="79" t="s">
        <v>209</v>
      </c>
      <c r="V4" s="128" t="s">
        <v>135</v>
      </c>
      <c r="Y4" s="79" t="s">
        <v>209</v>
      </c>
      <c r="Z4" s="128" t="s">
        <v>136</v>
      </c>
      <c r="AC4" s="79" t="s">
        <v>209</v>
      </c>
      <c r="AD4" s="128" t="s">
        <v>137</v>
      </c>
      <c r="AG4" s="79" t="s">
        <v>209</v>
      </c>
      <c r="AH4" s="128" t="s">
        <v>138</v>
      </c>
      <c r="AK4" s="79" t="s">
        <v>209</v>
      </c>
      <c r="AL4" s="128" t="s">
        <v>139</v>
      </c>
      <c r="AO4" s="79" t="s">
        <v>209</v>
      </c>
      <c r="AP4" s="128" t="s">
        <v>140</v>
      </c>
      <c r="AS4" s="79" t="s">
        <v>209</v>
      </c>
      <c r="AT4" s="128" t="s">
        <v>141</v>
      </c>
      <c r="AW4" s="79" t="s">
        <v>209</v>
      </c>
      <c r="AX4" s="128" t="s">
        <v>142</v>
      </c>
      <c r="BA4" s="79" t="s">
        <v>209</v>
      </c>
      <c r="BB4" s="128" t="s">
        <v>143</v>
      </c>
      <c r="BE4" s="79" t="s">
        <v>33</v>
      </c>
    </row>
    <row r="5" spans="1:57" s="128" customFormat="1" ht="17.25" customHeight="1">
      <c r="A5" s="188" t="s">
        <v>146</v>
      </c>
      <c r="B5" s="190" t="s">
        <v>147</v>
      </c>
      <c r="C5" s="190" t="s">
        <v>148</v>
      </c>
      <c r="D5" s="192" t="s">
        <v>1</v>
      </c>
      <c r="E5" s="193"/>
      <c r="F5" s="188" t="s">
        <v>147</v>
      </c>
      <c r="G5" s="190" t="s">
        <v>148</v>
      </c>
      <c r="H5" s="192" t="s">
        <v>1</v>
      </c>
      <c r="I5" s="193"/>
      <c r="J5" s="188" t="s">
        <v>147</v>
      </c>
      <c r="K5" s="190" t="s">
        <v>148</v>
      </c>
      <c r="L5" s="192" t="s">
        <v>1</v>
      </c>
      <c r="M5" s="193"/>
      <c r="N5" s="188" t="s">
        <v>147</v>
      </c>
      <c r="O5" s="190" t="s">
        <v>148</v>
      </c>
      <c r="P5" s="192" t="s">
        <v>1</v>
      </c>
      <c r="Q5" s="193"/>
      <c r="R5" s="188" t="s">
        <v>147</v>
      </c>
      <c r="S5" s="190" t="s">
        <v>148</v>
      </c>
      <c r="T5" s="192" t="s">
        <v>1</v>
      </c>
      <c r="U5" s="193"/>
      <c r="V5" s="188" t="s">
        <v>147</v>
      </c>
      <c r="W5" s="190" t="s">
        <v>148</v>
      </c>
      <c r="X5" s="192" t="s">
        <v>1</v>
      </c>
      <c r="Y5" s="193"/>
      <c r="Z5" s="188" t="s">
        <v>147</v>
      </c>
      <c r="AA5" s="190" t="s">
        <v>148</v>
      </c>
      <c r="AB5" s="192" t="s">
        <v>1</v>
      </c>
      <c r="AC5" s="193"/>
      <c r="AD5" s="188" t="s">
        <v>147</v>
      </c>
      <c r="AE5" s="190" t="s">
        <v>148</v>
      </c>
      <c r="AF5" s="192" t="s">
        <v>1</v>
      </c>
      <c r="AG5" s="193"/>
      <c r="AH5" s="188" t="s">
        <v>147</v>
      </c>
      <c r="AI5" s="190" t="s">
        <v>148</v>
      </c>
      <c r="AJ5" s="192" t="s">
        <v>1</v>
      </c>
      <c r="AK5" s="193"/>
      <c r="AL5" s="188" t="s">
        <v>147</v>
      </c>
      <c r="AM5" s="190" t="s">
        <v>148</v>
      </c>
      <c r="AN5" s="192" t="s">
        <v>1</v>
      </c>
      <c r="AO5" s="193"/>
      <c r="AP5" s="188" t="s">
        <v>147</v>
      </c>
      <c r="AQ5" s="190" t="s">
        <v>148</v>
      </c>
      <c r="AR5" s="192" t="s">
        <v>1</v>
      </c>
      <c r="AS5" s="193"/>
      <c r="AT5" s="188" t="s">
        <v>147</v>
      </c>
      <c r="AU5" s="190" t="s">
        <v>148</v>
      </c>
      <c r="AV5" s="192" t="s">
        <v>1</v>
      </c>
      <c r="AW5" s="193"/>
      <c r="AX5" s="188" t="s">
        <v>147</v>
      </c>
      <c r="AY5" s="190" t="s">
        <v>148</v>
      </c>
      <c r="AZ5" s="192" t="s">
        <v>1</v>
      </c>
      <c r="BA5" s="193"/>
      <c r="BB5" s="188" t="s">
        <v>147</v>
      </c>
      <c r="BC5" s="190" t="s">
        <v>148</v>
      </c>
      <c r="BD5" s="192" t="s">
        <v>1</v>
      </c>
      <c r="BE5" s="193"/>
    </row>
    <row r="6" spans="1:57" s="128" customFormat="1" ht="9" customHeight="1">
      <c r="A6" s="189"/>
      <c r="B6" s="191"/>
      <c r="C6" s="191"/>
      <c r="D6" s="194" t="s">
        <v>2</v>
      </c>
      <c r="E6" s="195" t="s">
        <v>3</v>
      </c>
      <c r="F6" s="189"/>
      <c r="G6" s="191"/>
      <c r="H6" s="194" t="s">
        <v>2</v>
      </c>
      <c r="I6" s="195" t="s">
        <v>3</v>
      </c>
      <c r="J6" s="189"/>
      <c r="K6" s="191"/>
      <c r="L6" s="194" t="s">
        <v>2</v>
      </c>
      <c r="M6" s="195" t="s">
        <v>3</v>
      </c>
      <c r="N6" s="189"/>
      <c r="O6" s="191"/>
      <c r="P6" s="194" t="s">
        <v>2</v>
      </c>
      <c r="Q6" s="195" t="s">
        <v>3</v>
      </c>
      <c r="R6" s="189"/>
      <c r="S6" s="191"/>
      <c r="T6" s="194" t="s">
        <v>2</v>
      </c>
      <c r="U6" s="195" t="s">
        <v>3</v>
      </c>
      <c r="V6" s="189"/>
      <c r="W6" s="191"/>
      <c r="X6" s="194" t="s">
        <v>2</v>
      </c>
      <c r="Y6" s="195" t="s">
        <v>3</v>
      </c>
      <c r="Z6" s="189"/>
      <c r="AA6" s="191"/>
      <c r="AB6" s="194" t="s">
        <v>2</v>
      </c>
      <c r="AC6" s="195" t="s">
        <v>3</v>
      </c>
      <c r="AD6" s="189"/>
      <c r="AE6" s="191"/>
      <c r="AF6" s="194" t="s">
        <v>2</v>
      </c>
      <c r="AG6" s="195" t="s">
        <v>3</v>
      </c>
      <c r="AH6" s="189"/>
      <c r="AI6" s="191"/>
      <c r="AJ6" s="194" t="s">
        <v>2</v>
      </c>
      <c r="AK6" s="195" t="s">
        <v>3</v>
      </c>
      <c r="AL6" s="189"/>
      <c r="AM6" s="191"/>
      <c r="AN6" s="194" t="s">
        <v>2</v>
      </c>
      <c r="AO6" s="195" t="s">
        <v>3</v>
      </c>
      <c r="AP6" s="189"/>
      <c r="AQ6" s="191"/>
      <c r="AR6" s="194" t="s">
        <v>2</v>
      </c>
      <c r="AS6" s="195" t="s">
        <v>3</v>
      </c>
      <c r="AT6" s="189"/>
      <c r="AU6" s="191"/>
      <c r="AV6" s="194" t="s">
        <v>2</v>
      </c>
      <c r="AW6" s="195" t="s">
        <v>3</v>
      </c>
      <c r="AX6" s="189"/>
      <c r="AY6" s="191"/>
      <c r="AZ6" s="194" t="s">
        <v>2</v>
      </c>
      <c r="BA6" s="195" t="s">
        <v>3</v>
      </c>
      <c r="BB6" s="189"/>
      <c r="BC6" s="191"/>
      <c r="BD6" s="194" t="s">
        <v>2</v>
      </c>
      <c r="BE6" s="195" t="s">
        <v>3</v>
      </c>
    </row>
    <row r="7" spans="1:57" s="128" customFormat="1" ht="9" customHeight="1">
      <c r="A7" s="189"/>
      <c r="B7" s="191"/>
      <c r="C7" s="191"/>
      <c r="D7" s="194"/>
      <c r="E7" s="195"/>
      <c r="F7" s="189"/>
      <c r="G7" s="191"/>
      <c r="H7" s="194"/>
      <c r="I7" s="195"/>
      <c r="J7" s="189"/>
      <c r="K7" s="191"/>
      <c r="L7" s="194"/>
      <c r="M7" s="195"/>
      <c r="N7" s="189"/>
      <c r="O7" s="191"/>
      <c r="P7" s="194"/>
      <c r="Q7" s="195"/>
      <c r="R7" s="189"/>
      <c r="S7" s="191"/>
      <c r="T7" s="194"/>
      <c r="U7" s="195"/>
      <c r="V7" s="189"/>
      <c r="W7" s="191"/>
      <c r="X7" s="194"/>
      <c r="Y7" s="195"/>
      <c r="Z7" s="189"/>
      <c r="AA7" s="191"/>
      <c r="AB7" s="194"/>
      <c r="AC7" s="195"/>
      <c r="AD7" s="189"/>
      <c r="AE7" s="191"/>
      <c r="AF7" s="194"/>
      <c r="AG7" s="195"/>
      <c r="AH7" s="189"/>
      <c r="AI7" s="191"/>
      <c r="AJ7" s="194"/>
      <c r="AK7" s="195"/>
      <c r="AL7" s="189"/>
      <c r="AM7" s="191"/>
      <c r="AN7" s="194"/>
      <c r="AO7" s="195"/>
      <c r="AP7" s="189"/>
      <c r="AQ7" s="191"/>
      <c r="AR7" s="194"/>
      <c r="AS7" s="195"/>
      <c r="AT7" s="189"/>
      <c r="AU7" s="191"/>
      <c r="AV7" s="194"/>
      <c r="AW7" s="195"/>
      <c r="AX7" s="189"/>
      <c r="AY7" s="191"/>
      <c r="AZ7" s="194"/>
      <c r="BA7" s="195"/>
      <c r="BB7" s="189"/>
      <c r="BC7" s="191"/>
      <c r="BD7" s="194"/>
      <c r="BE7" s="195"/>
    </row>
    <row r="8" spans="1:57" s="132" customFormat="1" ht="13.5" thickBot="1">
      <c r="A8" s="129" t="s">
        <v>4</v>
      </c>
      <c r="B8" s="130">
        <v>1</v>
      </c>
      <c r="C8" s="130">
        <v>2</v>
      </c>
      <c r="D8" s="130">
        <v>3</v>
      </c>
      <c r="E8" s="131">
        <v>4</v>
      </c>
      <c r="F8" s="129">
        <v>1</v>
      </c>
      <c r="G8" s="130">
        <v>2</v>
      </c>
      <c r="H8" s="130">
        <v>3</v>
      </c>
      <c r="I8" s="131">
        <v>4</v>
      </c>
      <c r="J8" s="129">
        <v>1</v>
      </c>
      <c r="K8" s="130">
        <v>2</v>
      </c>
      <c r="L8" s="130">
        <v>3</v>
      </c>
      <c r="M8" s="131">
        <v>4</v>
      </c>
      <c r="N8" s="129">
        <v>1</v>
      </c>
      <c r="O8" s="130">
        <v>2</v>
      </c>
      <c r="P8" s="130">
        <v>3</v>
      </c>
      <c r="Q8" s="131">
        <v>4</v>
      </c>
      <c r="R8" s="129">
        <v>1</v>
      </c>
      <c r="S8" s="130">
        <v>2</v>
      </c>
      <c r="T8" s="130">
        <v>3</v>
      </c>
      <c r="U8" s="131">
        <v>4</v>
      </c>
      <c r="V8" s="129">
        <v>1</v>
      </c>
      <c r="W8" s="130">
        <v>2</v>
      </c>
      <c r="X8" s="130">
        <v>3</v>
      </c>
      <c r="Y8" s="131">
        <v>4</v>
      </c>
      <c r="Z8" s="129">
        <v>1</v>
      </c>
      <c r="AA8" s="130">
        <v>2</v>
      </c>
      <c r="AB8" s="130">
        <v>3</v>
      </c>
      <c r="AC8" s="131">
        <v>4</v>
      </c>
      <c r="AD8" s="129">
        <v>1</v>
      </c>
      <c r="AE8" s="130">
        <v>2</v>
      </c>
      <c r="AF8" s="130">
        <v>3</v>
      </c>
      <c r="AG8" s="131">
        <v>4</v>
      </c>
      <c r="AH8" s="129">
        <v>1</v>
      </c>
      <c r="AI8" s="130">
        <v>2</v>
      </c>
      <c r="AJ8" s="130">
        <v>3</v>
      </c>
      <c r="AK8" s="131">
        <v>4</v>
      </c>
      <c r="AL8" s="129">
        <v>1</v>
      </c>
      <c r="AM8" s="130">
        <v>2</v>
      </c>
      <c r="AN8" s="130">
        <v>3</v>
      </c>
      <c r="AO8" s="131">
        <v>4</v>
      </c>
      <c r="AP8" s="129">
        <v>1</v>
      </c>
      <c r="AQ8" s="130">
        <v>2</v>
      </c>
      <c r="AR8" s="130">
        <v>3</v>
      </c>
      <c r="AS8" s="131">
        <v>4</v>
      </c>
      <c r="AT8" s="129">
        <v>1</v>
      </c>
      <c r="AU8" s="130">
        <v>2</v>
      </c>
      <c r="AV8" s="130">
        <v>3</v>
      </c>
      <c r="AW8" s="131">
        <v>4</v>
      </c>
      <c r="AX8" s="129">
        <v>1</v>
      </c>
      <c r="AY8" s="130">
        <v>2</v>
      </c>
      <c r="AZ8" s="130">
        <v>3</v>
      </c>
      <c r="BA8" s="131">
        <v>4</v>
      </c>
      <c r="BB8" s="129">
        <v>1</v>
      </c>
      <c r="BC8" s="130">
        <v>2</v>
      </c>
      <c r="BD8" s="130">
        <v>3</v>
      </c>
      <c r="BE8" s="131">
        <v>4</v>
      </c>
    </row>
    <row r="9" spans="1:57" ht="15">
      <c r="A9" s="133" t="s">
        <v>149</v>
      </c>
      <c r="B9" s="134">
        <v>40322.894</v>
      </c>
      <c r="C9" s="134">
        <v>60999.81075</v>
      </c>
      <c r="D9" s="134">
        <v>20676.916749999997</v>
      </c>
      <c r="E9" s="135">
        <v>1.5127835504564726</v>
      </c>
      <c r="F9" s="168">
        <v>40322.894</v>
      </c>
      <c r="G9" s="134">
        <v>60999.81075</v>
      </c>
      <c r="H9" s="134">
        <v>20676.916749999997</v>
      </c>
      <c r="I9" s="135">
        <v>1.5127835504564726</v>
      </c>
      <c r="J9" s="168">
        <v>0</v>
      </c>
      <c r="K9" s="134">
        <v>0</v>
      </c>
      <c r="L9" s="134">
        <v>0</v>
      </c>
      <c r="M9" s="135">
        <v>0</v>
      </c>
      <c r="N9" s="168">
        <v>0</v>
      </c>
      <c r="O9" s="134">
        <v>0</v>
      </c>
      <c r="P9" s="134">
        <v>0</v>
      </c>
      <c r="Q9" s="135">
        <v>0</v>
      </c>
      <c r="R9" s="168">
        <v>0</v>
      </c>
      <c r="S9" s="134">
        <v>0</v>
      </c>
      <c r="T9" s="134">
        <v>0</v>
      </c>
      <c r="U9" s="135">
        <v>0</v>
      </c>
      <c r="V9" s="168">
        <v>0</v>
      </c>
      <c r="W9" s="134">
        <v>0</v>
      </c>
      <c r="X9" s="134">
        <v>0</v>
      </c>
      <c r="Y9" s="135">
        <v>0</v>
      </c>
      <c r="Z9" s="168">
        <v>0</v>
      </c>
      <c r="AA9" s="134">
        <v>0</v>
      </c>
      <c r="AB9" s="134">
        <v>0</v>
      </c>
      <c r="AC9" s="135">
        <v>0</v>
      </c>
      <c r="AD9" s="168">
        <v>0</v>
      </c>
      <c r="AE9" s="134">
        <v>0</v>
      </c>
      <c r="AF9" s="134">
        <v>0</v>
      </c>
      <c r="AG9" s="135">
        <v>0</v>
      </c>
      <c r="AH9" s="168">
        <v>0</v>
      </c>
      <c r="AI9" s="134">
        <v>0</v>
      </c>
      <c r="AJ9" s="134">
        <v>0</v>
      </c>
      <c r="AK9" s="135">
        <v>0</v>
      </c>
      <c r="AL9" s="168">
        <v>0</v>
      </c>
      <c r="AM9" s="134">
        <v>0</v>
      </c>
      <c r="AN9" s="134">
        <v>0</v>
      </c>
      <c r="AO9" s="135">
        <v>0</v>
      </c>
      <c r="AP9" s="168">
        <v>0</v>
      </c>
      <c r="AQ9" s="134">
        <v>0</v>
      </c>
      <c r="AR9" s="134">
        <v>0</v>
      </c>
      <c r="AS9" s="135">
        <v>0</v>
      </c>
      <c r="AT9" s="168">
        <v>0</v>
      </c>
      <c r="AU9" s="134">
        <v>0</v>
      </c>
      <c r="AV9" s="134">
        <v>0</v>
      </c>
      <c r="AW9" s="135">
        <v>0</v>
      </c>
      <c r="AX9" s="168">
        <v>0</v>
      </c>
      <c r="AY9" s="134">
        <v>0</v>
      </c>
      <c r="AZ9" s="134">
        <v>0</v>
      </c>
      <c r="BA9" s="135">
        <v>0</v>
      </c>
      <c r="BB9" s="168">
        <v>0</v>
      </c>
      <c r="BC9" s="134">
        <v>0</v>
      </c>
      <c r="BD9" s="134">
        <v>0</v>
      </c>
      <c r="BE9" s="135">
        <v>0</v>
      </c>
    </row>
    <row r="10" spans="1:57" ht="15">
      <c r="A10" s="133" t="s">
        <v>150</v>
      </c>
      <c r="B10" s="134">
        <v>0</v>
      </c>
      <c r="C10" s="134">
        <v>0</v>
      </c>
      <c r="D10" s="134">
        <v>0</v>
      </c>
      <c r="E10" s="135">
        <v>0</v>
      </c>
      <c r="F10" s="168">
        <v>0</v>
      </c>
      <c r="G10" s="134">
        <v>0</v>
      </c>
      <c r="H10" s="134">
        <v>0</v>
      </c>
      <c r="I10" s="135">
        <v>0</v>
      </c>
      <c r="J10" s="168">
        <v>0</v>
      </c>
      <c r="K10" s="134">
        <v>0</v>
      </c>
      <c r="L10" s="134">
        <v>0</v>
      </c>
      <c r="M10" s="135">
        <v>0</v>
      </c>
      <c r="N10" s="168">
        <v>0</v>
      </c>
      <c r="O10" s="134">
        <v>0</v>
      </c>
      <c r="P10" s="134">
        <v>0</v>
      </c>
      <c r="Q10" s="135">
        <v>0</v>
      </c>
      <c r="R10" s="168">
        <v>0</v>
      </c>
      <c r="S10" s="134">
        <v>0</v>
      </c>
      <c r="T10" s="134">
        <v>0</v>
      </c>
      <c r="U10" s="135">
        <v>0</v>
      </c>
      <c r="V10" s="168">
        <v>0</v>
      </c>
      <c r="W10" s="134">
        <v>0</v>
      </c>
      <c r="X10" s="134">
        <v>0</v>
      </c>
      <c r="Y10" s="135">
        <v>0</v>
      </c>
      <c r="Z10" s="168">
        <v>0</v>
      </c>
      <c r="AA10" s="134">
        <v>0</v>
      </c>
      <c r="AB10" s="134">
        <v>0</v>
      </c>
      <c r="AC10" s="135">
        <v>0</v>
      </c>
      <c r="AD10" s="168">
        <v>0</v>
      </c>
      <c r="AE10" s="134">
        <v>0</v>
      </c>
      <c r="AF10" s="134">
        <v>0</v>
      </c>
      <c r="AG10" s="135">
        <v>0</v>
      </c>
      <c r="AH10" s="168">
        <v>0</v>
      </c>
      <c r="AI10" s="134">
        <v>0</v>
      </c>
      <c r="AJ10" s="134">
        <v>0</v>
      </c>
      <c r="AK10" s="135">
        <v>0</v>
      </c>
      <c r="AL10" s="168">
        <v>0</v>
      </c>
      <c r="AM10" s="134">
        <v>0</v>
      </c>
      <c r="AN10" s="134">
        <v>0</v>
      </c>
      <c r="AO10" s="135">
        <v>0</v>
      </c>
      <c r="AP10" s="168">
        <v>0</v>
      </c>
      <c r="AQ10" s="134">
        <v>0</v>
      </c>
      <c r="AR10" s="134">
        <v>0</v>
      </c>
      <c r="AS10" s="135">
        <v>0</v>
      </c>
      <c r="AT10" s="168">
        <v>0</v>
      </c>
      <c r="AU10" s="134">
        <v>0</v>
      </c>
      <c r="AV10" s="134">
        <v>0</v>
      </c>
      <c r="AW10" s="135">
        <v>0</v>
      </c>
      <c r="AX10" s="168">
        <v>0</v>
      </c>
      <c r="AY10" s="134">
        <v>0</v>
      </c>
      <c r="AZ10" s="134">
        <v>0</v>
      </c>
      <c r="BA10" s="135">
        <v>0</v>
      </c>
      <c r="BB10" s="168">
        <v>0</v>
      </c>
      <c r="BC10" s="134">
        <v>0</v>
      </c>
      <c r="BD10" s="134">
        <v>0</v>
      </c>
      <c r="BE10" s="135">
        <v>0</v>
      </c>
    </row>
    <row r="11" spans="1:57" ht="15">
      <c r="A11" s="133" t="s">
        <v>151</v>
      </c>
      <c r="B11" s="134">
        <v>25359.027000000006</v>
      </c>
      <c r="C11" s="134">
        <v>38851.37616</v>
      </c>
      <c r="D11" s="134">
        <v>13492.349159999994</v>
      </c>
      <c r="E11" s="135">
        <v>1.5320531091354566</v>
      </c>
      <c r="F11" s="168">
        <v>7444.388</v>
      </c>
      <c r="G11" s="134">
        <v>9456.02707</v>
      </c>
      <c r="H11" s="134">
        <v>2011.6390700000002</v>
      </c>
      <c r="I11" s="135">
        <v>1.270222222431179</v>
      </c>
      <c r="J11" s="168">
        <v>4562.69</v>
      </c>
      <c r="K11" s="134">
        <v>6428.274890000001</v>
      </c>
      <c r="L11" s="134">
        <v>1865.584890000001</v>
      </c>
      <c r="M11" s="135">
        <v>1.408878291095823</v>
      </c>
      <c r="N11" s="168">
        <v>951.732</v>
      </c>
      <c r="O11" s="134">
        <v>1403.9231000000004</v>
      </c>
      <c r="P11" s="134">
        <v>452.19110000000046</v>
      </c>
      <c r="Q11" s="135">
        <v>1.4751244047694103</v>
      </c>
      <c r="R11" s="168">
        <v>686.354</v>
      </c>
      <c r="S11" s="134">
        <v>2199.72507</v>
      </c>
      <c r="T11" s="134">
        <v>1513.37107</v>
      </c>
      <c r="U11" s="135">
        <v>3.204942449523132</v>
      </c>
      <c r="V11" s="168">
        <v>1922.085</v>
      </c>
      <c r="W11" s="134">
        <v>2716.1458999999995</v>
      </c>
      <c r="X11" s="134">
        <v>794.0608999999995</v>
      </c>
      <c r="Y11" s="135">
        <v>1.4131247577500472</v>
      </c>
      <c r="Z11" s="168">
        <v>1255.296</v>
      </c>
      <c r="AA11" s="134">
        <v>1701.6284800000003</v>
      </c>
      <c r="AB11" s="134">
        <v>446.33248000000026</v>
      </c>
      <c r="AC11" s="135">
        <v>1.3555595493015196</v>
      </c>
      <c r="AD11" s="168">
        <v>1685.865</v>
      </c>
      <c r="AE11" s="134">
        <v>4716.887630000001</v>
      </c>
      <c r="AF11" s="134">
        <v>3031.0226300000013</v>
      </c>
      <c r="AG11" s="135">
        <v>2.7979035272693844</v>
      </c>
      <c r="AH11" s="168">
        <v>1826.078</v>
      </c>
      <c r="AI11" s="134">
        <v>2680.06992</v>
      </c>
      <c r="AJ11" s="134">
        <v>853.9919199999999</v>
      </c>
      <c r="AK11" s="135">
        <v>1.4676645356879607</v>
      </c>
      <c r="AL11" s="168">
        <v>1194.266</v>
      </c>
      <c r="AM11" s="134">
        <v>2049.38407</v>
      </c>
      <c r="AN11" s="134">
        <v>855.11807</v>
      </c>
      <c r="AO11" s="135">
        <v>1.7160197728144315</v>
      </c>
      <c r="AP11" s="168">
        <v>831.787</v>
      </c>
      <c r="AQ11" s="134">
        <v>1499.28865</v>
      </c>
      <c r="AR11" s="134">
        <v>667.5016499999999</v>
      </c>
      <c r="AS11" s="135">
        <v>1.8024910824525988</v>
      </c>
      <c r="AT11" s="168">
        <v>648.436</v>
      </c>
      <c r="AU11" s="134">
        <v>677.2619100000001</v>
      </c>
      <c r="AV11" s="134">
        <v>28.82591000000002</v>
      </c>
      <c r="AW11" s="135">
        <v>1.044454518256235</v>
      </c>
      <c r="AX11" s="168">
        <v>1290.149</v>
      </c>
      <c r="AY11" s="134">
        <v>1985.1842300000003</v>
      </c>
      <c r="AZ11" s="134">
        <v>695.0352300000004</v>
      </c>
      <c r="BA11" s="135">
        <v>1.538724775200384</v>
      </c>
      <c r="BB11" s="168">
        <v>1059.901</v>
      </c>
      <c r="BC11" s="134">
        <v>1337.5752399999997</v>
      </c>
      <c r="BD11" s="134">
        <v>277.6742399999996</v>
      </c>
      <c r="BE11" s="135">
        <v>1.261981298253327</v>
      </c>
    </row>
    <row r="12" spans="1:57" ht="15">
      <c r="A12" s="133" t="s">
        <v>152</v>
      </c>
      <c r="B12" s="134">
        <v>244909.174</v>
      </c>
      <c r="C12" s="134">
        <v>284081.56663000013</v>
      </c>
      <c r="D12" s="134">
        <v>39172.39263000013</v>
      </c>
      <c r="E12" s="135">
        <v>1.1599466120040083</v>
      </c>
      <c r="F12" s="168">
        <v>237348.406</v>
      </c>
      <c r="G12" s="134">
        <v>271493.85645</v>
      </c>
      <c r="H12" s="134">
        <v>34145.45045000003</v>
      </c>
      <c r="I12" s="135">
        <v>1.1438621435275198</v>
      </c>
      <c r="J12" s="168">
        <v>0</v>
      </c>
      <c r="K12" s="134">
        <v>1470.80677</v>
      </c>
      <c r="L12" s="134">
        <v>1470.80677</v>
      </c>
      <c r="M12" s="135">
        <v>0</v>
      </c>
      <c r="N12" s="168">
        <v>2183.866</v>
      </c>
      <c r="O12" s="134">
        <v>2851.31244</v>
      </c>
      <c r="P12" s="134">
        <v>667.4464400000002</v>
      </c>
      <c r="Q12" s="135">
        <v>1.3056260961066293</v>
      </c>
      <c r="R12" s="168">
        <v>0</v>
      </c>
      <c r="S12" s="134">
        <v>291.05925</v>
      </c>
      <c r="T12" s="134">
        <v>291.05925</v>
      </c>
      <c r="U12" s="135">
        <v>0</v>
      </c>
      <c r="V12" s="168">
        <v>0</v>
      </c>
      <c r="W12" s="134">
        <v>153.55988</v>
      </c>
      <c r="X12" s="134">
        <v>153.55988</v>
      </c>
      <c r="Y12" s="135">
        <v>0</v>
      </c>
      <c r="Z12" s="168">
        <v>0</v>
      </c>
      <c r="AA12" s="134">
        <v>135.80193</v>
      </c>
      <c r="AB12" s="134">
        <v>135.80193</v>
      </c>
      <c r="AC12" s="135">
        <v>0</v>
      </c>
      <c r="AD12" s="168">
        <v>0</v>
      </c>
      <c r="AE12" s="134">
        <v>282.00114</v>
      </c>
      <c r="AF12" s="134">
        <v>282.00114</v>
      </c>
      <c r="AG12" s="135">
        <v>0</v>
      </c>
      <c r="AH12" s="168">
        <v>0</v>
      </c>
      <c r="AI12" s="134">
        <v>242.57069</v>
      </c>
      <c r="AJ12" s="134">
        <v>242.57069</v>
      </c>
      <c r="AK12" s="135">
        <v>0</v>
      </c>
      <c r="AL12" s="168">
        <v>0</v>
      </c>
      <c r="AM12" s="134">
        <v>240.93335000000002</v>
      </c>
      <c r="AN12" s="134">
        <v>240.93335000000002</v>
      </c>
      <c r="AO12" s="135">
        <v>0</v>
      </c>
      <c r="AP12" s="168">
        <v>1610.839</v>
      </c>
      <c r="AQ12" s="134">
        <v>2162.65663</v>
      </c>
      <c r="AR12" s="134">
        <v>551.81763</v>
      </c>
      <c r="AS12" s="135">
        <v>1.3425653525895511</v>
      </c>
      <c r="AT12" s="168">
        <v>3766.063</v>
      </c>
      <c r="AU12" s="134">
        <v>4358.617480000001</v>
      </c>
      <c r="AV12" s="134">
        <v>592.5544800000007</v>
      </c>
      <c r="AW12" s="135">
        <v>1.1573405649347874</v>
      </c>
      <c r="AX12" s="168">
        <v>0</v>
      </c>
      <c r="AY12" s="134">
        <v>225.86371</v>
      </c>
      <c r="AZ12" s="134">
        <v>225.86371</v>
      </c>
      <c r="BA12" s="135">
        <v>0</v>
      </c>
      <c r="BB12" s="168">
        <v>0</v>
      </c>
      <c r="BC12" s="134">
        <v>172.52691000000002</v>
      </c>
      <c r="BD12" s="134">
        <v>172.52691000000002</v>
      </c>
      <c r="BE12" s="135">
        <v>0</v>
      </c>
    </row>
    <row r="13" spans="1:57" ht="45">
      <c r="A13" s="133" t="s">
        <v>153</v>
      </c>
      <c r="B13" s="134">
        <v>17514.486</v>
      </c>
      <c r="C13" s="134">
        <v>19677.151299999998</v>
      </c>
      <c r="D13" s="134">
        <v>2162.665299999997</v>
      </c>
      <c r="E13" s="135">
        <v>1.1234786621771256</v>
      </c>
      <c r="F13" s="168">
        <v>0</v>
      </c>
      <c r="G13" s="134">
        <v>0</v>
      </c>
      <c r="H13" s="134">
        <v>0</v>
      </c>
      <c r="I13" s="135">
        <v>0</v>
      </c>
      <c r="J13" s="168">
        <v>8698.286</v>
      </c>
      <c r="K13" s="134">
        <v>9298.218809999998</v>
      </c>
      <c r="L13" s="134">
        <v>599.9328099999984</v>
      </c>
      <c r="M13" s="135">
        <v>1.0689713824079823</v>
      </c>
      <c r="N13" s="168">
        <v>321</v>
      </c>
      <c r="O13" s="134">
        <v>489.27144</v>
      </c>
      <c r="P13" s="134">
        <v>168.27143999999998</v>
      </c>
      <c r="Q13" s="135">
        <v>1.524210093457944</v>
      </c>
      <c r="R13" s="168">
        <v>1561</v>
      </c>
      <c r="S13" s="134">
        <v>1742.7031399999998</v>
      </c>
      <c r="T13" s="134">
        <v>181.70313999999985</v>
      </c>
      <c r="U13" s="135">
        <v>1.1164017552850736</v>
      </c>
      <c r="V13" s="168">
        <v>693.6</v>
      </c>
      <c r="W13" s="134">
        <v>917.93741</v>
      </c>
      <c r="X13" s="134">
        <v>224.33740999999998</v>
      </c>
      <c r="Y13" s="135">
        <v>1.3234391724336794</v>
      </c>
      <c r="Z13" s="168">
        <v>885.9</v>
      </c>
      <c r="AA13" s="134">
        <v>999.94435</v>
      </c>
      <c r="AB13" s="134">
        <v>114.04435000000001</v>
      </c>
      <c r="AC13" s="135">
        <v>1.12873275764759</v>
      </c>
      <c r="AD13" s="168">
        <v>1105.8</v>
      </c>
      <c r="AE13" s="134">
        <v>1170.88616</v>
      </c>
      <c r="AF13" s="134">
        <v>65.08616000000006</v>
      </c>
      <c r="AG13" s="135">
        <v>1.0588588894917708</v>
      </c>
      <c r="AH13" s="168">
        <v>695.8</v>
      </c>
      <c r="AI13" s="134">
        <v>709.1096799999999</v>
      </c>
      <c r="AJ13" s="134">
        <v>13.309679999999958</v>
      </c>
      <c r="AK13" s="135">
        <v>1.0191286001724633</v>
      </c>
      <c r="AL13" s="168">
        <v>630.7</v>
      </c>
      <c r="AM13" s="134">
        <v>754.60518</v>
      </c>
      <c r="AN13" s="134">
        <v>123.90517999999997</v>
      </c>
      <c r="AO13" s="135">
        <v>1.1964566037735849</v>
      </c>
      <c r="AP13" s="168">
        <v>427.7</v>
      </c>
      <c r="AQ13" s="134">
        <v>582.38967</v>
      </c>
      <c r="AR13" s="134">
        <v>154.68967000000004</v>
      </c>
      <c r="AS13" s="135">
        <v>1.361677975216273</v>
      </c>
      <c r="AT13" s="168">
        <v>638.6</v>
      </c>
      <c r="AU13" s="134">
        <v>765.64156</v>
      </c>
      <c r="AV13" s="134">
        <v>127.04156</v>
      </c>
      <c r="AW13" s="135">
        <v>1.198937613529596</v>
      </c>
      <c r="AX13" s="168">
        <v>649.5</v>
      </c>
      <c r="AY13" s="134">
        <v>615.79623</v>
      </c>
      <c r="AZ13" s="134">
        <v>-33.70376999999996</v>
      </c>
      <c r="BA13" s="135">
        <v>0.9481081293302541</v>
      </c>
      <c r="BB13" s="168">
        <v>1206.6</v>
      </c>
      <c r="BC13" s="134">
        <v>1630.6476699999998</v>
      </c>
      <c r="BD13" s="134">
        <v>424.0476699999999</v>
      </c>
      <c r="BE13" s="135">
        <v>1.3514401375766616</v>
      </c>
    </row>
    <row r="14" spans="1:57" ht="15">
      <c r="A14" s="133" t="s">
        <v>154</v>
      </c>
      <c r="B14" s="134">
        <v>259821.07100000003</v>
      </c>
      <c r="C14" s="134">
        <v>330005.81351999997</v>
      </c>
      <c r="D14" s="134">
        <v>70184.74251999994</v>
      </c>
      <c r="E14" s="135">
        <v>1.2701272158176884</v>
      </c>
      <c r="F14" s="168">
        <v>244245.57</v>
      </c>
      <c r="G14" s="134">
        <v>304976.72018</v>
      </c>
      <c r="H14" s="134">
        <v>60731.15018</v>
      </c>
      <c r="I14" s="135">
        <v>1.2486479086601243</v>
      </c>
      <c r="J14" s="168">
        <v>0</v>
      </c>
      <c r="K14" s="134">
        <v>0</v>
      </c>
      <c r="L14" s="134">
        <v>0</v>
      </c>
      <c r="M14" s="135">
        <v>0</v>
      </c>
      <c r="N14" s="168">
        <v>3715.47</v>
      </c>
      <c r="O14" s="134">
        <v>7764.19041</v>
      </c>
      <c r="P14" s="134">
        <v>4048.7204100000004</v>
      </c>
      <c r="Q14" s="135">
        <v>2.089692666069165</v>
      </c>
      <c r="R14" s="168">
        <v>2459.182</v>
      </c>
      <c r="S14" s="134">
        <v>3442.79497</v>
      </c>
      <c r="T14" s="134">
        <v>983.6129700000001</v>
      </c>
      <c r="U14" s="135">
        <v>1.3999756707718258</v>
      </c>
      <c r="V14" s="168">
        <v>0</v>
      </c>
      <c r="W14" s="134">
        <v>0</v>
      </c>
      <c r="X14" s="134">
        <v>0</v>
      </c>
      <c r="Y14" s="135">
        <v>0</v>
      </c>
      <c r="Z14" s="168">
        <v>0</v>
      </c>
      <c r="AA14" s="134">
        <v>0</v>
      </c>
      <c r="AB14" s="134">
        <v>0</v>
      </c>
      <c r="AC14" s="135">
        <v>0</v>
      </c>
      <c r="AD14" s="168">
        <v>0</v>
      </c>
      <c r="AE14" s="134">
        <v>0</v>
      </c>
      <c r="AF14" s="134">
        <v>0</v>
      </c>
      <c r="AG14" s="135">
        <v>0</v>
      </c>
      <c r="AH14" s="168">
        <v>0</v>
      </c>
      <c r="AI14" s="134">
        <v>0</v>
      </c>
      <c r="AJ14" s="134">
        <v>0</v>
      </c>
      <c r="AK14" s="135">
        <v>0</v>
      </c>
      <c r="AL14" s="168">
        <v>2484.358</v>
      </c>
      <c r="AM14" s="134">
        <v>3173.1976500000005</v>
      </c>
      <c r="AN14" s="134">
        <v>688.8396500000003</v>
      </c>
      <c r="AO14" s="135">
        <v>1.2772706872358977</v>
      </c>
      <c r="AP14" s="168">
        <v>1926</v>
      </c>
      <c r="AQ14" s="134">
        <v>2560.41198</v>
      </c>
      <c r="AR14" s="134">
        <v>634.4119799999999</v>
      </c>
      <c r="AS14" s="135">
        <v>1.329393551401869</v>
      </c>
      <c r="AT14" s="168">
        <v>2351.502</v>
      </c>
      <c r="AU14" s="134">
        <v>3944.6092000000003</v>
      </c>
      <c r="AV14" s="134">
        <v>1593.1072000000004</v>
      </c>
      <c r="AW14" s="135">
        <v>1.6774849436657933</v>
      </c>
      <c r="AX14" s="168">
        <v>2638.989</v>
      </c>
      <c r="AY14" s="134">
        <v>4143.88913</v>
      </c>
      <c r="AZ14" s="134">
        <v>1504.9001299999995</v>
      </c>
      <c r="BA14" s="135">
        <v>1.5702563102763973</v>
      </c>
      <c r="BB14" s="168">
        <v>0</v>
      </c>
      <c r="BC14" s="134">
        <v>0</v>
      </c>
      <c r="BD14" s="134">
        <v>0</v>
      </c>
      <c r="BE14" s="135">
        <v>0</v>
      </c>
    </row>
    <row r="15" spans="1:57" ht="15">
      <c r="A15" s="133" t="s">
        <v>155</v>
      </c>
      <c r="B15" s="134">
        <v>81741.11000000002</v>
      </c>
      <c r="C15" s="134">
        <v>87144.58420999999</v>
      </c>
      <c r="D15" s="134">
        <v>5403.474209999971</v>
      </c>
      <c r="E15" s="135">
        <v>1.0661047324901751</v>
      </c>
      <c r="F15" s="168">
        <v>35887.813</v>
      </c>
      <c r="G15" s="134">
        <v>38549.96077</v>
      </c>
      <c r="H15" s="134">
        <v>2662.147769999996</v>
      </c>
      <c r="I15" s="135">
        <v>1.0741797158272084</v>
      </c>
      <c r="J15" s="168">
        <v>0</v>
      </c>
      <c r="K15" s="134">
        <v>0</v>
      </c>
      <c r="L15" s="134">
        <v>0</v>
      </c>
      <c r="M15" s="135">
        <v>0</v>
      </c>
      <c r="N15" s="168">
        <v>2751.378</v>
      </c>
      <c r="O15" s="134">
        <v>2820.04767</v>
      </c>
      <c r="P15" s="134">
        <v>68.66966999999977</v>
      </c>
      <c r="Q15" s="135">
        <v>1.0249582827223302</v>
      </c>
      <c r="R15" s="168">
        <v>3410.064</v>
      </c>
      <c r="S15" s="134">
        <v>3547.65789</v>
      </c>
      <c r="T15" s="134">
        <v>137.5938900000001</v>
      </c>
      <c r="U15" s="135">
        <v>1.0403493570795153</v>
      </c>
      <c r="V15" s="168">
        <v>5655.523</v>
      </c>
      <c r="W15" s="134">
        <v>4145.35982</v>
      </c>
      <c r="X15" s="134">
        <v>-1510.1631800000005</v>
      </c>
      <c r="Y15" s="135">
        <v>0.7329755037686169</v>
      </c>
      <c r="Z15" s="168">
        <v>7342.707</v>
      </c>
      <c r="AA15" s="134">
        <v>7098.13648</v>
      </c>
      <c r="AB15" s="134">
        <v>-244.57052000000022</v>
      </c>
      <c r="AC15" s="135">
        <v>0.9666920496759573</v>
      </c>
      <c r="AD15" s="168">
        <v>8239.222</v>
      </c>
      <c r="AE15" s="134">
        <v>9959.94468</v>
      </c>
      <c r="AF15" s="134">
        <v>1720.7226800000008</v>
      </c>
      <c r="AG15" s="135">
        <v>1.2088452866059443</v>
      </c>
      <c r="AH15" s="168">
        <v>3070.265</v>
      </c>
      <c r="AI15" s="134">
        <v>3417.49487</v>
      </c>
      <c r="AJ15" s="134">
        <v>347.2298700000001</v>
      </c>
      <c r="AK15" s="135">
        <v>1.113094429959629</v>
      </c>
      <c r="AL15" s="168">
        <v>2181.997</v>
      </c>
      <c r="AM15" s="134">
        <v>2349.1429900000003</v>
      </c>
      <c r="AN15" s="134">
        <v>167.14599000000044</v>
      </c>
      <c r="AO15" s="135">
        <v>1.0766023005531173</v>
      </c>
      <c r="AP15" s="168">
        <v>3055.782</v>
      </c>
      <c r="AQ15" s="134">
        <v>3294.1416</v>
      </c>
      <c r="AR15" s="134">
        <v>238.35959999999977</v>
      </c>
      <c r="AS15" s="135">
        <v>1.0780028156458805</v>
      </c>
      <c r="AT15" s="168">
        <v>1613.849</v>
      </c>
      <c r="AU15" s="134">
        <v>2377.47818</v>
      </c>
      <c r="AV15" s="134">
        <v>763.6291800000001</v>
      </c>
      <c r="AW15" s="135">
        <v>1.4731726326316776</v>
      </c>
      <c r="AX15" s="168">
        <v>3502.777</v>
      </c>
      <c r="AY15" s="134">
        <v>3484.42348</v>
      </c>
      <c r="AZ15" s="134">
        <v>-18.353520000000117</v>
      </c>
      <c r="BA15" s="135">
        <v>0.9947602944749265</v>
      </c>
      <c r="BB15" s="168">
        <v>5029.733</v>
      </c>
      <c r="BC15" s="134">
        <v>6100.7957799999995</v>
      </c>
      <c r="BD15" s="134">
        <v>1071.0627799999993</v>
      </c>
      <c r="BE15" s="135">
        <v>1.2129462498307564</v>
      </c>
    </row>
    <row r="16" spans="1:57" ht="15">
      <c r="A16" s="133" t="s">
        <v>122</v>
      </c>
      <c r="B16" s="134">
        <v>0</v>
      </c>
      <c r="C16" s="134">
        <v>0</v>
      </c>
      <c r="D16" s="134">
        <v>0</v>
      </c>
      <c r="E16" s="135">
        <v>0</v>
      </c>
      <c r="F16" s="168">
        <v>0</v>
      </c>
      <c r="G16" s="134">
        <v>0</v>
      </c>
      <c r="H16" s="134">
        <v>0</v>
      </c>
      <c r="I16" s="135">
        <v>0</v>
      </c>
      <c r="J16" s="168">
        <v>0</v>
      </c>
      <c r="K16" s="134">
        <v>0</v>
      </c>
      <c r="L16" s="134">
        <v>0</v>
      </c>
      <c r="M16" s="135">
        <v>0</v>
      </c>
      <c r="N16" s="168">
        <v>0</v>
      </c>
      <c r="O16" s="134">
        <v>0</v>
      </c>
      <c r="P16" s="134">
        <v>0</v>
      </c>
      <c r="Q16" s="135">
        <v>0</v>
      </c>
      <c r="R16" s="168">
        <v>0</v>
      </c>
      <c r="S16" s="134">
        <v>0</v>
      </c>
      <c r="T16" s="134">
        <v>0</v>
      </c>
      <c r="U16" s="135">
        <v>0</v>
      </c>
      <c r="V16" s="168">
        <v>0</v>
      </c>
      <c r="W16" s="134">
        <v>0</v>
      </c>
      <c r="X16" s="134">
        <v>0</v>
      </c>
      <c r="Y16" s="135">
        <v>0</v>
      </c>
      <c r="Z16" s="168">
        <v>0</v>
      </c>
      <c r="AA16" s="134">
        <v>0</v>
      </c>
      <c r="AB16" s="134">
        <v>0</v>
      </c>
      <c r="AC16" s="135">
        <v>0</v>
      </c>
      <c r="AD16" s="168">
        <v>0</v>
      </c>
      <c r="AE16" s="134">
        <v>0</v>
      </c>
      <c r="AF16" s="134">
        <v>0</v>
      </c>
      <c r="AG16" s="135">
        <v>0</v>
      </c>
      <c r="AH16" s="168">
        <v>0</v>
      </c>
      <c r="AI16" s="134">
        <v>0</v>
      </c>
      <c r="AJ16" s="134">
        <v>0</v>
      </c>
      <c r="AK16" s="135">
        <v>0</v>
      </c>
      <c r="AL16" s="168">
        <v>0</v>
      </c>
      <c r="AM16" s="134">
        <v>0</v>
      </c>
      <c r="AN16" s="134">
        <v>0</v>
      </c>
      <c r="AO16" s="135">
        <v>0</v>
      </c>
      <c r="AP16" s="168">
        <v>0</v>
      </c>
      <c r="AQ16" s="134">
        <v>0</v>
      </c>
      <c r="AR16" s="134">
        <v>0</v>
      </c>
      <c r="AS16" s="135">
        <v>0</v>
      </c>
      <c r="AT16" s="168">
        <v>0</v>
      </c>
      <c r="AU16" s="134">
        <v>0</v>
      </c>
      <c r="AV16" s="134">
        <v>0</v>
      </c>
      <c r="AW16" s="135">
        <v>0</v>
      </c>
      <c r="AX16" s="168">
        <v>0</v>
      </c>
      <c r="AY16" s="134">
        <v>0</v>
      </c>
      <c r="AZ16" s="134">
        <v>0</v>
      </c>
      <c r="BA16" s="135">
        <v>0</v>
      </c>
      <c r="BB16" s="168">
        <v>0</v>
      </c>
      <c r="BC16" s="134">
        <v>0</v>
      </c>
      <c r="BD16" s="134">
        <v>0</v>
      </c>
      <c r="BE16" s="135">
        <v>0</v>
      </c>
    </row>
    <row r="17" spans="1:57" ht="15">
      <c r="A17" s="133" t="s">
        <v>156</v>
      </c>
      <c r="B17" s="134">
        <v>7998.5</v>
      </c>
      <c r="C17" s="134">
        <v>5739.73622</v>
      </c>
      <c r="D17" s="134">
        <v>-2258.76378</v>
      </c>
      <c r="E17" s="135">
        <v>0.7176015777958367</v>
      </c>
      <c r="F17" s="168">
        <v>2959.445</v>
      </c>
      <c r="G17" s="134">
        <v>2123.7024</v>
      </c>
      <c r="H17" s="134">
        <v>-835.7426</v>
      </c>
      <c r="I17" s="135">
        <v>0.7176015773227751</v>
      </c>
      <c r="J17" s="168">
        <v>0</v>
      </c>
      <c r="K17" s="134">
        <v>0</v>
      </c>
      <c r="L17" s="134">
        <v>0</v>
      </c>
      <c r="M17" s="135">
        <v>0</v>
      </c>
      <c r="N17" s="168">
        <v>0</v>
      </c>
      <c r="O17" s="134">
        <v>0</v>
      </c>
      <c r="P17" s="134">
        <v>0</v>
      </c>
      <c r="Q17" s="135">
        <v>0</v>
      </c>
      <c r="R17" s="168">
        <v>0</v>
      </c>
      <c r="S17" s="134">
        <v>0</v>
      </c>
      <c r="T17" s="134">
        <v>0</v>
      </c>
      <c r="U17" s="135">
        <v>0</v>
      </c>
      <c r="V17" s="168">
        <v>5039.055</v>
      </c>
      <c r="W17" s="134">
        <v>3616.0338199999997</v>
      </c>
      <c r="X17" s="134">
        <v>-1423.0211800000006</v>
      </c>
      <c r="Y17" s="135">
        <v>0.7176015780736664</v>
      </c>
      <c r="Z17" s="168">
        <v>0</v>
      </c>
      <c r="AA17" s="134">
        <v>0</v>
      </c>
      <c r="AB17" s="134">
        <v>0</v>
      </c>
      <c r="AC17" s="135">
        <v>0</v>
      </c>
      <c r="AD17" s="168">
        <v>0</v>
      </c>
      <c r="AE17" s="134">
        <v>0</v>
      </c>
      <c r="AF17" s="134">
        <v>0</v>
      </c>
      <c r="AG17" s="135">
        <v>0</v>
      </c>
      <c r="AH17" s="168">
        <v>0</v>
      </c>
      <c r="AI17" s="134">
        <v>0</v>
      </c>
      <c r="AJ17" s="134">
        <v>0</v>
      </c>
      <c r="AK17" s="135">
        <v>0</v>
      </c>
      <c r="AL17" s="168">
        <v>0</v>
      </c>
      <c r="AM17" s="134">
        <v>0</v>
      </c>
      <c r="AN17" s="134">
        <v>0</v>
      </c>
      <c r="AO17" s="135">
        <v>0</v>
      </c>
      <c r="AP17" s="168">
        <v>0</v>
      </c>
      <c r="AQ17" s="134">
        <v>0</v>
      </c>
      <c r="AR17" s="134">
        <v>0</v>
      </c>
      <c r="AS17" s="135">
        <v>0</v>
      </c>
      <c r="AT17" s="168">
        <v>0</v>
      </c>
      <c r="AU17" s="134">
        <v>0</v>
      </c>
      <c r="AV17" s="134">
        <v>0</v>
      </c>
      <c r="AW17" s="135">
        <v>0</v>
      </c>
      <c r="AX17" s="168">
        <v>0</v>
      </c>
      <c r="AY17" s="134">
        <v>0</v>
      </c>
      <c r="AZ17" s="134">
        <v>0</v>
      </c>
      <c r="BA17" s="135">
        <v>0</v>
      </c>
      <c r="BB17" s="168">
        <v>0</v>
      </c>
      <c r="BC17" s="134">
        <v>0</v>
      </c>
      <c r="BD17" s="134">
        <v>0</v>
      </c>
      <c r="BE17" s="135">
        <v>0</v>
      </c>
    </row>
    <row r="18" spans="1:57" ht="15">
      <c r="A18" s="133" t="s">
        <v>157</v>
      </c>
      <c r="B18" s="134">
        <v>0</v>
      </c>
      <c r="C18" s="134">
        <v>0</v>
      </c>
      <c r="D18" s="134">
        <v>0</v>
      </c>
      <c r="E18" s="135">
        <v>0</v>
      </c>
      <c r="F18" s="168">
        <v>0</v>
      </c>
      <c r="G18" s="134">
        <v>0</v>
      </c>
      <c r="H18" s="134">
        <v>0</v>
      </c>
      <c r="I18" s="135">
        <v>0</v>
      </c>
      <c r="J18" s="168">
        <v>0</v>
      </c>
      <c r="K18" s="134">
        <v>0</v>
      </c>
      <c r="L18" s="134">
        <v>0</v>
      </c>
      <c r="M18" s="135">
        <v>0</v>
      </c>
      <c r="N18" s="168">
        <v>0</v>
      </c>
      <c r="O18" s="134">
        <v>0</v>
      </c>
      <c r="P18" s="134">
        <v>0</v>
      </c>
      <c r="Q18" s="135">
        <v>0</v>
      </c>
      <c r="R18" s="168">
        <v>0</v>
      </c>
      <c r="S18" s="134">
        <v>0</v>
      </c>
      <c r="T18" s="134">
        <v>0</v>
      </c>
      <c r="U18" s="135">
        <v>0</v>
      </c>
      <c r="V18" s="168">
        <v>0</v>
      </c>
      <c r="W18" s="134">
        <v>0</v>
      </c>
      <c r="X18" s="134">
        <v>0</v>
      </c>
      <c r="Y18" s="135">
        <v>0</v>
      </c>
      <c r="Z18" s="168">
        <v>0</v>
      </c>
      <c r="AA18" s="134">
        <v>0</v>
      </c>
      <c r="AB18" s="134">
        <v>0</v>
      </c>
      <c r="AC18" s="135">
        <v>0</v>
      </c>
      <c r="AD18" s="168">
        <v>0</v>
      </c>
      <c r="AE18" s="134">
        <v>0</v>
      </c>
      <c r="AF18" s="134">
        <v>0</v>
      </c>
      <c r="AG18" s="135">
        <v>0</v>
      </c>
      <c r="AH18" s="168">
        <v>0</v>
      </c>
      <c r="AI18" s="134">
        <v>0</v>
      </c>
      <c r="AJ18" s="134">
        <v>0</v>
      </c>
      <c r="AK18" s="135">
        <v>0</v>
      </c>
      <c r="AL18" s="168">
        <v>0</v>
      </c>
      <c r="AM18" s="134">
        <v>0</v>
      </c>
      <c r="AN18" s="134">
        <v>0</v>
      </c>
      <c r="AO18" s="135">
        <v>0</v>
      </c>
      <c r="AP18" s="168">
        <v>0</v>
      </c>
      <c r="AQ18" s="134">
        <v>0</v>
      </c>
      <c r="AR18" s="134">
        <v>0</v>
      </c>
      <c r="AS18" s="135">
        <v>0</v>
      </c>
      <c r="AT18" s="168">
        <v>0</v>
      </c>
      <c r="AU18" s="134">
        <v>0</v>
      </c>
      <c r="AV18" s="134">
        <v>0</v>
      </c>
      <c r="AW18" s="135">
        <v>0</v>
      </c>
      <c r="AX18" s="168">
        <v>0</v>
      </c>
      <c r="AY18" s="134">
        <v>0</v>
      </c>
      <c r="AZ18" s="134">
        <v>0</v>
      </c>
      <c r="BA18" s="135">
        <v>0</v>
      </c>
      <c r="BB18" s="168">
        <v>0</v>
      </c>
      <c r="BC18" s="134">
        <v>0</v>
      </c>
      <c r="BD18" s="134">
        <v>0</v>
      </c>
      <c r="BE18" s="135">
        <v>0</v>
      </c>
    </row>
    <row r="19" spans="1:57" ht="15">
      <c r="A19" s="133" t="s">
        <v>158</v>
      </c>
      <c r="B19" s="134">
        <v>0</v>
      </c>
      <c r="C19" s="134">
        <v>0</v>
      </c>
      <c r="D19" s="134">
        <v>0</v>
      </c>
      <c r="E19" s="135">
        <v>0</v>
      </c>
      <c r="F19" s="168">
        <v>0</v>
      </c>
      <c r="G19" s="134">
        <v>0</v>
      </c>
      <c r="H19" s="134">
        <v>0</v>
      </c>
      <c r="I19" s="135">
        <v>0</v>
      </c>
      <c r="J19" s="168">
        <v>0</v>
      </c>
      <c r="K19" s="134">
        <v>0</v>
      </c>
      <c r="L19" s="134">
        <v>0</v>
      </c>
      <c r="M19" s="135">
        <v>0</v>
      </c>
      <c r="N19" s="168">
        <v>0</v>
      </c>
      <c r="O19" s="134">
        <v>0</v>
      </c>
      <c r="P19" s="134">
        <v>0</v>
      </c>
      <c r="Q19" s="135">
        <v>0</v>
      </c>
      <c r="R19" s="168">
        <v>0</v>
      </c>
      <c r="S19" s="134">
        <v>0</v>
      </c>
      <c r="T19" s="134">
        <v>0</v>
      </c>
      <c r="U19" s="135">
        <v>0</v>
      </c>
      <c r="V19" s="168">
        <v>0</v>
      </c>
      <c r="W19" s="134">
        <v>0</v>
      </c>
      <c r="X19" s="134">
        <v>0</v>
      </c>
      <c r="Y19" s="135">
        <v>0</v>
      </c>
      <c r="Z19" s="168">
        <v>0</v>
      </c>
      <c r="AA19" s="134">
        <v>0</v>
      </c>
      <c r="AB19" s="134">
        <v>0</v>
      </c>
      <c r="AC19" s="135">
        <v>0</v>
      </c>
      <c r="AD19" s="168">
        <v>0</v>
      </c>
      <c r="AE19" s="134">
        <v>0</v>
      </c>
      <c r="AF19" s="134">
        <v>0</v>
      </c>
      <c r="AG19" s="135">
        <v>0</v>
      </c>
      <c r="AH19" s="168">
        <v>0</v>
      </c>
      <c r="AI19" s="134">
        <v>0</v>
      </c>
      <c r="AJ19" s="134">
        <v>0</v>
      </c>
      <c r="AK19" s="135">
        <v>0</v>
      </c>
      <c r="AL19" s="168">
        <v>0</v>
      </c>
      <c r="AM19" s="134">
        <v>0</v>
      </c>
      <c r="AN19" s="134">
        <v>0</v>
      </c>
      <c r="AO19" s="135">
        <v>0</v>
      </c>
      <c r="AP19" s="168">
        <v>0</v>
      </c>
      <c r="AQ19" s="134">
        <v>0</v>
      </c>
      <c r="AR19" s="134">
        <v>0</v>
      </c>
      <c r="AS19" s="135">
        <v>0</v>
      </c>
      <c r="AT19" s="168">
        <v>0</v>
      </c>
      <c r="AU19" s="134">
        <v>0</v>
      </c>
      <c r="AV19" s="134">
        <v>0</v>
      </c>
      <c r="AW19" s="135">
        <v>0</v>
      </c>
      <c r="AX19" s="168">
        <v>0</v>
      </c>
      <c r="AY19" s="134">
        <v>0</v>
      </c>
      <c r="AZ19" s="134">
        <v>0</v>
      </c>
      <c r="BA19" s="135">
        <v>0</v>
      </c>
      <c r="BB19" s="168">
        <v>0</v>
      </c>
      <c r="BC19" s="134">
        <v>0</v>
      </c>
      <c r="BD19" s="134">
        <v>0</v>
      </c>
      <c r="BE19" s="135">
        <v>0</v>
      </c>
    </row>
    <row r="20" spans="1:57" ht="15">
      <c r="A20" s="133" t="s">
        <v>159</v>
      </c>
      <c r="B20" s="134">
        <v>978.52</v>
      </c>
      <c r="C20" s="134">
        <v>840.2</v>
      </c>
      <c r="D20" s="134">
        <v>-138.31999999999994</v>
      </c>
      <c r="E20" s="135">
        <v>0.8586436659444877</v>
      </c>
      <c r="F20" s="168">
        <v>362.052</v>
      </c>
      <c r="G20" s="134">
        <v>310.874</v>
      </c>
      <c r="H20" s="134">
        <v>-51.178</v>
      </c>
      <c r="I20" s="135">
        <v>0.8586446145857501</v>
      </c>
      <c r="J20" s="168">
        <v>0</v>
      </c>
      <c r="K20" s="134">
        <v>0</v>
      </c>
      <c r="L20" s="134">
        <v>0</v>
      </c>
      <c r="M20" s="135">
        <v>0</v>
      </c>
      <c r="N20" s="168">
        <v>0</v>
      </c>
      <c r="O20" s="134">
        <v>0</v>
      </c>
      <c r="P20" s="134">
        <v>0</v>
      </c>
      <c r="Q20" s="135">
        <v>0</v>
      </c>
      <c r="R20" s="168">
        <v>0</v>
      </c>
      <c r="S20" s="134">
        <v>0</v>
      </c>
      <c r="T20" s="134">
        <v>0</v>
      </c>
      <c r="U20" s="135">
        <v>0</v>
      </c>
      <c r="V20" s="168">
        <v>616.468</v>
      </c>
      <c r="W20" s="134">
        <v>529.326</v>
      </c>
      <c r="X20" s="134">
        <v>-87.14199999999994</v>
      </c>
      <c r="Y20" s="135">
        <v>0.8586431088069455</v>
      </c>
      <c r="Z20" s="168">
        <v>0</v>
      </c>
      <c r="AA20" s="134">
        <v>0</v>
      </c>
      <c r="AB20" s="134">
        <v>0</v>
      </c>
      <c r="AC20" s="135">
        <v>0</v>
      </c>
      <c r="AD20" s="168">
        <v>0</v>
      </c>
      <c r="AE20" s="134">
        <v>0</v>
      </c>
      <c r="AF20" s="134">
        <v>0</v>
      </c>
      <c r="AG20" s="135">
        <v>0</v>
      </c>
      <c r="AH20" s="168">
        <v>0</v>
      </c>
      <c r="AI20" s="134">
        <v>0</v>
      </c>
      <c r="AJ20" s="134">
        <v>0</v>
      </c>
      <c r="AK20" s="135">
        <v>0</v>
      </c>
      <c r="AL20" s="168">
        <v>0</v>
      </c>
      <c r="AM20" s="134">
        <v>0</v>
      </c>
      <c r="AN20" s="134">
        <v>0</v>
      </c>
      <c r="AO20" s="135">
        <v>0</v>
      </c>
      <c r="AP20" s="168">
        <v>0</v>
      </c>
      <c r="AQ20" s="134">
        <v>0</v>
      </c>
      <c r="AR20" s="134">
        <v>0</v>
      </c>
      <c r="AS20" s="135">
        <v>0</v>
      </c>
      <c r="AT20" s="168">
        <v>0</v>
      </c>
      <c r="AU20" s="134">
        <v>0</v>
      </c>
      <c r="AV20" s="134">
        <v>0</v>
      </c>
      <c r="AW20" s="135">
        <v>0</v>
      </c>
      <c r="AX20" s="168">
        <v>0</v>
      </c>
      <c r="AY20" s="134">
        <v>0</v>
      </c>
      <c r="AZ20" s="134">
        <v>0</v>
      </c>
      <c r="BA20" s="135">
        <v>0</v>
      </c>
      <c r="BB20" s="168">
        <v>0</v>
      </c>
      <c r="BC20" s="134">
        <v>0</v>
      </c>
      <c r="BD20" s="134">
        <v>0</v>
      </c>
      <c r="BE20" s="135">
        <v>0</v>
      </c>
    </row>
    <row r="21" spans="1:57" ht="15">
      <c r="A21" s="133" t="s">
        <v>160</v>
      </c>
      <c r="B21" s="134">
        <v>0</v>
      </c>
      <c r="C21" s="134">
        <v>0</v>
      </c>
      <c r="D21" s="134">
        <v>0</v>
      </c>
      <c r="E21" s="135">
        <v>0</v>
      </c>
      <c r="F21" s="168">
        <v>0</v>
      </c>
      <c r="G21" s="134">
        <v>0</v>
      </c>
      <c r="H21" s="134">
        <v>0</v>
      </c>
      <c r="I21" s="135">
        <v>0</v>
      </c>
      <c r="J21" s="168">
        <v>0</v>
      </c>
      <c r="K21" s="134">
        <v>0</v>
      </c>
      <c r="L21" s="134">
        <v>0</v>
      </c>
      <c r="M21" s="135">
        <v>0</v>
      </c>
      <c r="N21" s="168">
        <v>0</v>
      </c>
      <c r="O21" s="134">
        <v>0</v>
      </c>
      <c r="P21" s="134">
        <v>0</v>
      </c>
      <c r="Q21" s="135">
        <v>0</v>
      </c>
      <c r="R21" s="168">
        <v>0</v>
      </c>
      <c r="S21" s="134">
        <v>0</v>
      </c>
      <c r="T21" s="134">
        <v>0</v>
      </c>
      <c r="U21" s="135">
        <v>0</v>
      </c>
      <c r="V21" s="168">
        <v>0</v>
      </c>
      <c r="W21" s="134">
        <v>0</v>
      </c>
      <c r="X21" s="134">
        <v>0</v>
      </c>
      <c r="Y21" s="135">
        <v>0</v>
      </c>
      <c r="Z21" s="168">
        <v>0</v>
      </c>
      <c r="AA21" s="134">
        <v>0</v>
      </c>
      <c r="AB21" s="134">
        <v>0</v>
      </c>
      <c r="AC21" s="135">
        <v>0</v>
      </c>
      <c r="AD21" s="168">
        <v>0</v>
      </c>
      <c r="AE21" s="134">
        <v>0</v>
      </c>
      <c r="AF21" s="134">
        <v>0</v>
      </c>
      <c r="AG21" s="135">
        <v>0</v>
      </c>
      <c r="AH21" s="168">
        <v>0</v>
      </c>
      <c r="AI21" s="134">
        <v>0</v>
      </c>
      <c r="AJ21" s="134">
        <v>0</v>
      </c>
      <c r="AK21" s="135">
        <v>0</v>
      </c>
      <c r="AL21" s="168">
        <v>0</v>
      </c>
      <c r="AM21" s="134">
        <v>0</v>
      </c>
      <c r="AN21" s="134">
        <v>0</v>
      </c>
      <c r="AO21" s="135">
        <v>0</v>
      </c>
      <c r="AP21" s="168">
        <v>0</v>
      </c>
      <c r="AQ21" s="134">
        <v>0</v>
      </c>
      <c r="AR21" s="134">
        <v>0</v>
      </c>
      <c r="AS21" s="135">
        <v>0</v>
      </c>
      <c r="AT21" s="168">
        <v>0</v>
      </c>
      <c r="AU21" s="134">
        <v>0</v>
      </c>
      <c r="AV21" s="134">
        <v>0</v>
      </c>
      <c r="AW21" s="135">
        <v>0</v>
      </c>
      <c r="AX21" s="168">
        <v>0</v>
      </c>
      <c r="AY21" s="134">
        <v>0</v>
      </c>
      <c r="AZ21" s="134">
        <v>0</v>
      </c>
      <c r="BA21" s="135">
        <v>0</v>
      </c>
      <c r="BB21" s="168">
        <v>0</v>
      </c>
      <c r="BC21" s="134">
        <v>0</v>
      </c>
      <c r="BD21" s="134">
        <v>0</v>
      </c>
      <c r="BE21" s="135">
        <v>0</v>
      </c>
    </row>
    <row r="22" spans="1:57" ht="15">
      <c r="A22" s="133" t="s">
        <v>161</v>
      </c>
      <c r="B22" s="134">
        <v>0</v>
      </c>
      <c r="C22" s="134">
        <v>0</v>
      </c>
      <c r="D22" s="134">
        <v>0</v>
      </c>
      <c r="E22" s="135">
        <v>0</v>
      </c>
      <c r="F22" s="168">
        <v>0</v>
      </c>
      <c r="G22" s="134">
        <v>0</v>
      </c>
      <c r="H22" s="134">
        <v>0</v>
      </c>
      <c r="I22" s="135">
        <v>0</v>
      </c>
      <c r="J22" s="168">
        <v>0</v>
      </c>
      <c r="K22" s="134">
        <v>0</v>
      </c>
      <c r="L22" s="134">
        <v>0</v>
      </c>
      <c r="M22" s="135">
        <v>0</v>
      </c>
      <c r="N22" s="168">
        <v>0</v>
      </c>
      <c r="O22" s="134">
        <v>0</v>
      </c>
      <c r="P22" s="134">
        <v>0</v>
      </c>
      <c r="Q22" s="135">
        <v>0</v>
      </c>
      <c r="R22" s="168">
        <v>0</v>
      </c>
      <c r="S22" s="134">
        <v>0</v>
      </c>
      <c r="T22" s="134">
        <v>0</v>
      </c>
      <c r="U22" s="135">
        <v>0</v>
      </c>
      <c r="V22" s="168">
        <v>0</v>
      </c>
      <c r="W22" s="134">
        <v>0</v>
      </c>
      <c r="X22" s="134">
        <v>0</v>
      </c>
      <c r="Y22" s="135">
        <v>0</v>
      </c>
      <c r="Z22" s="168">
        <v>0</v>
      </c>
      <c r="AA22" s="134">
        <v>0</v>
      </c>
      <c r="AB22" s="134">
        <v>0</v>
      </c>
      <c r="AC22" s="135">
        <v>0</v>
      </c>
      <c r="AD22" s="168">
        <v>0</v>
      </c>
      <c r="AE22" s="134">
        <v>0</v>
      </c>
      <c r="AF22" s="134">
        <v>0</v>
      </c>
      <c r="AG22" s="135">
        <v>0</v>
      </c>
      <c r="AH22" s="168">
        <v>0</v>
      </c>
      <c r="AI22" s="134">
        <v>0</v>
      </c>
      <c r="AJ22" s="134">
        <v>0</v>
      </c>
      <c r="AK22" s="135">
        <v>0</v>
      </c>
      <c r="AL22" s="168">
        <v>0</v>
      </c>
      <c r="AM22" s="134">
        <v>0</v>
      </c>
      <c r="AN22" s="134">
        <v>0</v>
      </c>
      <c r="AO22" s="135">
        <v>0</v>
      </c>
      <c r="AP22" s="168">
        <v>0</v>
      </c>
      <c r="AQ22" s="134">
        <v>0</v>
      </c>
      <c r="AR22" s="134">
        <v>0</v>
      </c>
      <c r="AS22" s="135">
        <v>0</v>
      </c>
      <c r="AT22" s="168">
        <v>0</v>
      </c>
      <c r="AU22" s="134">
        <v>0</v>
      </c>
      <c r="AV22" s="134">
        <v>0</v>
      </c>
      <c r="AW22" s="135">
        <v>0</v>
      </c>
      <c r="AX22" s="168">
        <v>0</v>
      </c>
      <c r="AY22" s="134">
        <v>0</v>
      </c>
      <c r="AZ22" s="134">
        <v>0</v>
      </c>
      <c r="BA22" s="135">
        <v>0</v>
      </c>
      <c r="BB22" s="168">
        <v>0</v>
      </c>
      <c r="BC22" s="134">
        <v>0</v>
      </c>
      <c r="BD22" s="134">
        <v>0</v>
      </c>
      <c r="BE22" s="135">
        <v>0</v>
      </c>
    </row>
    <row r="23" spans="1:57" ht="30">
      <c r="A23" s="133" t="s">
        <v>162</v>
      </c>
      <c r="B23" s="134">
        <v>0</v>
      </c>
      <c r="C23" s="134">
        <v>0</v>
      </c>
      <c r="D23" s="134">
        <v>0</v>
      </c>
      <c r="E23" s="135">
        <v>0</v>
      </c>
      <c r="F23" s="168">
        <v>0</v>
      </c>
      <c r="G23" s="134">
        <v>0</v>
      </c>
      <c r="H23" s="134">
        <v>0</v>
      </c>
      <c r="I23" s="135">
        <v>0</v>
      </c>
      <c r="J23" s="168">
        <v>0</v>
      </c>
      <c r="K23" s="134">
        <v>0</v>
      </c>
      <c r="L23" s="134">
        <v>0</v>
      </c>
      <c r="M23" s="135">
        <v>0</v>
      </c>
      <c r="N23" s="168">
        <v>0</v>
      </c>
      <c r="O23" s="134">
        <v>0</v>
      </c>
      <c r="P23" s="134">
        <v>0</v>
      </c>
      <c r="Q23" s="135">
        <v>0</v>
      </c>
      <c r="R23" s="168">
        <v>0</v>
      </c>
      <c r="S23" s="134">
        <v>0</v>
      </c>
      <c r="T23" s="134">
        <v>0</v>
      </c>
      <c r="U23" s="135">
        <v>0</v>
      </c>
      <c r="V23" s="168">
        <v>0</v>
      </c>
      <c r="W23" s="134">
        <v>0</v>
      </c>
      <c r="X23" s="134">
        <v>0</v>
      </c>
      <c r="Y23" s="135">
        <v>0</v>
      </c>
      <c r="Z23" s="168">
        <v>0</v>
      </c>
      <c r="AA23" s="134">
        <v>0</v>
      </c>
      <c r="AB23" s="134">
        <v>0</v>
      </c>
      <c r="AC23" s="135">
        <v>0</v>
      </c>
      <c r="AD23" s="168">
        <v>0</v>
      </c>
      <c r="AE23" s="134">
        <v>0</v>
      </c>
      <c r="AF23" s="134">
        <v>0</v>
      </c>
      <c r="AG23" s="135">
        <v>0</v>
      </c>
      <c r="AH23" s="168">
        <v>0</v>
      </c>
      <c r="AI23" s="134">
        <v>0</v>
      </c>
      <c r="AJ23" s="134">
        <v>0</v>
      </c>
      <c r="AK23" s="135">
        <v>0</v>
      </c>
      <c r="AL23" s="168">
        <v>0</v>
      </c>
      <c r="AM23" s="134">
        <v>0</v>
      </c>
      <c r="AN23" s="134">
        <v>0</v>
      </c>
      <c r="AO23" s="135">
        <v>0</v>
      </c>
      <c r="AP23" s="168">
        <v>0</v>
      </c>
      <c r="AQ23" s="134">
        <v>0</v>
      </c>
      <c r="AR23" s="134">
        <v>0</v>
      </c>
      <c r="AS23" s="135">
        <v>0</v>
      </c>
      <c r="AT23" s="168">
        <v>0</v>
      </c>
      <c r="AU23" s="134">
        <v>0</v>
      </c>
      <c r="AV23" s="134">
        <v>0</v>
      </c>
      <c r="AW23" s="135">
        <v>0</v>
      </c>
      <c r="AX23" s="168">
        <v>0</v>
      </c>
      <c r="AY23" s="134">
        <v>0</v>
      </c>
      <c r="AZ23" s="134">
        <v>0</v>
      </c>
      <c r="BA23" s="135">
        <v>0</v>
      </c>
      <c r="BB23" s="168">
        <v>0</v>
      </c>
      <c r="BC23" s="134">
        <v>0</v>
      </c>
      <c r="BD23" s="134">
        <v>0</v>
      </c>
      <c r="BE23" s="135">
        <v>0</v>
      </c>
    </row>
    <row r="24" spans="1:57" ht="30">
      <c r="A24" s="133" t="s">
        <v>163</v>
      </c>
      <c r="B24" s="134">
        <v>0</v>
      </c>
      <c r="C24" s="134">
        <v>0</v>
      </c>
      <c r="D24" s="134">
        <v>0</v>
      </c>
      <c r="E24" s="135">
        <v>0</v>
      </c>
      <c r="F24" s="168">
        <v>0</v>
      </c>
      <c r="G24" s="134">
        <v>0</v>
      </c>
      <c r="H24" s="134">
        <v>0</v>
      </c>
      <c r="I24" s="135">
        <v>0</v>
      </c>
      <c r="J24" s="168">
        <v>0</v>
      </c>
      <c r="K24" s="134">
        <v>0</v>
      </c>
      <c r="L24" s="134">
        <v>0</v>
      </c>
      <c r="M24" s="135">
        <v>0</v>
      </c>
      <c r="N24" s="168">
        <v>0</v>
      </c>
      <c r="O24" s="134">
        <v>0</v>
      </c>
      <c r="P24" s="134">
        <v>0</v>
      </c>
      <c r="Q24" s="135">
        <v>0</v>
      </c>
      <c r="R24" s="168">
        <v>0</v>
      </c>
      <c r="S24" s="134">
        <v>0</v>
      </c>
      <c r="T24" s="134">
        <v>0</v>
      </c>
      <c r="U24" s="135">
        <v>0</v>
      </c>
      <c r="V24" s="168">
        <v>0</v>
      </c>
      <c r="W24" s="134">
        <v>0</v>
      </c>
      <c r="X24" s="134">
        <v>0</v>
      </c>
      <c r="Y24" s="135">
        <v>0</v>
      </c>
      <c r="Z24" s="168">
        <v>0</v>
      </c>
      <c r="AA24" s="134">
        <v>0</v>
      </c>
      <c r="AB24" s="134">
        <v>0</v>
      </c>
      <c r="AC24" s="135">
        <v>0</v>
      </c>
      <c r="AD24" s="168">
        <v>0</v>
      </c>
      <c r="AE24" s="134">
        <v>0</v>
      </c>
      <c r="AF24" s="134">
        <v>0</v>
      </c>
      <c r="AG24" s="135">
        <v>0</v>
      </c>
      <c r="AH24" s="168">
        <v>0</v>
      </c>
      <c r="AI24" s="134">
        <v>0</v>
      </c>
      <c r="AJ24" s="134">
        <v>0</v>
      </c>
      <c r="AK24" s="135">
        <v>0</v>
      </c>
      <c r="AL24" s="168">
        <v>0</v>
      </c>
      <c r="AM24" s="134">
        <v>0</v>
      </c>
      <c r="AN24" s="134">
        <v>0</v>
      </c>
      <c r="AO24" s="135">
        <v>0</v>
      </c>
      <c r="AP24" s="168">
        <v>0</v>
      </c>
      <c r="AQ24" s="134">
        <v>0</v>
      </c>
      <c r="AR24" s="134">
        <v>0</v>
      </c>
      <c r="AS24" s="135">
        <v>0</v>
      </c>
      <c r="AT24" s="168">
        <v>0</v>
      </c>
      <c r="AU24" s="134">
        <v>0</v>
      </c>
      <c r="AV24" s="134">
        <v>0</v>
      </c>
      <c r="AW24" s="135">
        <v>0</v>
      </c>
      <c r="AX24" s="168">
        <v>0</v>
      </c>
      <c r="AY24" s="134">
        <v>0</v>
      </c>
      <c r="AZ24" s="134">
        <v>0</v>
      </c>
      <c r="BA24" s="135">
        <v>0</v>
      </c>
      <c r="BB24" s="168">
        <v>0</v>
      </c>
      <c r="BC24" s="134">
        <v>0</v>
      </c>
      <c r="BD24" s="134">
        <v>0</v>
      </c>
      <c r="BE24" s="135">
        <v>0</v>
      </c>
    </row>
    <row r="25" spans="1:57" ht="15">
      <c r="A25" s="133" t="s">
        <v>164</v>
      </c>
      <c r="B25" s="134">
        <v>0</v>
      </c>
      <c r="C25" s="134">
        <v>0.7872899999999999</v>
      </c>
      <c r="D25" s="134">
        <v>0.7872899999999999</v>
      </c>
      <c r="E25" s="135">
        <v>0</v>
      </c>
      <c r="F25" s="168">
        <v>0</v>
      </c>
      <c r="G25" s="134">
        <v>0.7872899999999999</v>
      </c>
      <c r="H25" s="134">
        <v>0.7872899999999999</v>
      </c>
      <c r="I25" s="135">
        <v>0</v>
      </c>
      <c r="J25" s="168">
        <v>0</v>
      </c>
      <c r="K25" s="134">
        <v>0</v>
      </c>
      <c r="L25" s="134">
        <v>0</v>
      </c>
      <c r="M25" s="135">
        <v>0</v>
      </c>
      <c r="N25" s="168">
        <v>0</v>
      </c>
      <c r="O25" s="134">
        <v>0</v>
      </c>
      <c r="P25" s="134">
        <v>0</v>
      </c>
      <c r="Q25" s="135">
        <v>0</v>
      </c>
      <c r="R25" s="168">
        <v>0</v>
      </c>
      <c r="S25" s="134">
        <v>0</v>
      </c>
      <c r="T25" s="134">
        <v>0</v>
      </c>
      <c r="U25" s="135">
        <v>0</v>
      </c>
      <c r="V25" s="168">
        <v>0</v>
      </c>
      <c r="W25" s="134">
        <v>0</v>
      </c>
      <c r="X25" s="134">
        <v>0</v>
      </c>
      <c r="Y25" s="135">
        <v>0</v>
      </c>
      <c r="Z25" s="168">
        <v>0</v>
      </c>
      <c r="AA25" s="134">
        <v>0</v>
      </c>
      <c r="AB25" s="134">
        <v>0</v>
      </c>
      <c r="AC25" s="135">
        <v>0</v>
      </c>
      <c r="AD25" s="168">
        <v>0</v>
      </c>
      <c r="AE25" s="134">
        <v>0</v>
      </c>
      <c r="AF25" s="134">
        <v>0</v>
      </c>
      <c r="AG25" s="135">
        <v>0</v>
      </c>
      <c r="AH25" s="168">
        <v>0</v>
      </c>
      <c r="AI25" s="134">
        <v>0</v>
      </c>
      <c r="AJ25" s="134">
        <v>0</v>
      </c>
      <c r="AK25" s="135">
        <v>0</v>
      </c>
      <c r="AL25" s="168">
        <v>0</v>
      </c>
      <c r="AM25" s="134">
        <v>0</v>
      </c>
      <c r="AN25" s="134">
        <v>0</v>
      </c>
      <c r="AO25" s="135">
        <v>0</v>
      </c>
      <c r="AP25" s="168">
        <v>0</v>
      </c>
      <c r="AQ25" s="134">
        <v>0</v>
      </c>
      <c r="AR25" s="134">
        <v>0</v>
      </c>
      <c r="AS25" s="135">
        <v>0</v>
      </c>
      <c r="AT25" s="168">
        <v>0</v>
      </c>
      <c r="AU25" s="134">
        <v>0</v>
      </c>
      <c r="AV25" s="134">
        <v>0</v>
      </c>
      <c r="AW25" s="135">
        <v>0</v>
      </c>
      <c r="AX25" s="168">
        <v>0</v>
      </c>
      <c r="AY25" s="134">
        <v>0</v>
      </c>
      <c r="AZ25" s="134">
        <v>0</v>
      </c>
      <c r="BA25" s="135">
        <v>0</v>
      </c>
      <c r="BB25" s="168">
        <v>0</v>
      </c>
      <c r="BC25" s="134">
        <v>0</v>
      </c>
      <c r="BD25" s="134">
        <v>0</v>
      </c>
      <c r="BE25" s="135">
        <v>0</v>
      </c>
    </row>
    <row r="26" spans="1:57" ht="15">
      <c r="A26" s="133" t="s">
        <v>165</v>
      </c>
      <c r="B26" s="134">
        <v>72764.09</v>
      </c>
      <c r="C26" s="134">
        <v>80563.85163</v>
      </c>
      <c r="D26" s="134">
        <v>7799.761630000008</v>
      </c>
      <c r="E26" s="135">
        <v>1.1071924575707606</v>
      </c>
      <c r="F26" s="168">
        <v>32566.316</v>
      </c>
      <c r="G26" s="134">
        <v>36114.58801</v>
      </c>
      <c r="H26" s="134">
        <v>3548.2720100000006</v>
      </c>
      <c r="I26" s="135">
        <v>1.1089552779012524</v>
      </c>
      <c r="J26" s="168">
        <v>0</v>
      </c>
      <c r="K26" s="134">
        <v>0</v>
      </c>
      <c r="L26" s="134">
        <v>0</v>
      </c>
      <c r="M26" s="135">
        <v>0</v>
      </c>
      <c r="N26" s="168">
        <v>2751.378</v>
      </c>
      <c r="O26" s="134">
        <v>2820.04767</v>
      </c>
      <c r="P26" s="134">
        <v>68.66966999999977</v>
      </c>
      <c r="Q26" s="135">
        <v>1.0249582827223302</v>
      </c>
      <c r="R26" s="168">
        <v>3410.064</v>
      </c>
      <c r="S26" s="134">
        <v>3547.65789</v>
      </c>
      <c r="T26" s="134">
        <v>137.5938900000001</v>
      </c>
      <c r="U26" s="135">
        <v>1.0403493570795153</v>
      </c>
      <c r="V26" s="168">
        <v>0</v>
      </c>
      <c r="W26" s="134">
        <v>0</v>
      </c>
      <c r="X26" s="134">
        <v>0</v>
      </c>
      <c r="Y26" s="135">
        <v>0</v>
      </c>
      <c r="Z26" s="168">
        <v>7342.707</v>
      </c>
      <c r="AA26" s="134">
        <v>7098.13648</v>
      </c>
      <c r="AB26" s="134">
        <v>-244.57052000000022</v>
      </c>
      <c r="AC26" s="135">
        <v>0.9666920496759573</v>
      </c>
      <c r="AD26" s="168">
        <v>8239.222</v>
      </c>
      <c r="AE26" s="134">
        <v>9959.94468</v>
      </c>
      <c r="AF26" s="134">
        <v>1720.7226800000008</v>
      </c>
      <c r="AG26" s="135">
        <v>1.2088452866059443</v>
      </c>
      <c r="AH26" s="168">
        <v>3070.265</v>
      </c>
      <c r="AI26" s="134">
        <v>3417.49487</v>
      </c>
      <c r="AJ26" s="134">
        <v>347.2298700000001</v>
      </c>
      <c r="AK26" s="135">
        <v>1.113094429959629</v>
      </c>
      <c r="AL26" s="168">
        <v>2181.997</v>
      </c>
      <c r="AM26" s="134">
        <v>2349.1429900000003</v>
      </c>
      <c r="AN26" s="134">
        <v>167.14599000000044</v>
      </c>
      <c r="AO26" s="135">
        <v>1.0766023005531173</v>
      </c>
      <c r="AP26" s="168">
        <v>3055.782</v>
      </c>
      <c r="AQ26" s="134">
        <v>3294.1416</v>
      </c>
      <c r="AR26" s="134">
        <v>238.35959999999977</v>
      </c>
      <c r="AS26" s="135">
        <v>1.0780028156458805</v>
      </c>
      <c r="AT26" s="168">
        <v>1613.849</v>
      </c>
      <c r="AU26" s="134">
        <v>2377.47818</v>
      </c>
      <c r="AV26" s="134">
        <v>763.6291800000001</v>
      </c>
      <c r="AW26" s="135">
        <v>1.4731726326316776</v>
      </c>
      <c r="AX26" s="168">
        <v>3502.777</v>
      </c>
      <c r="AY26" s="134">
        <v>3484.42348</v>
      </c>
      <c r="AZ26" s="134">
        <v>-18.353520000000117</v>
      </c>
      <c r="BA26" s="135">
        <v>0.9947602944749265</v>
      </c>
      <c r="BB26" s="168">
        <v>5029.733</v>
      </c>
      <c r="BC26" s="134">
        <v>6100.7957799999995</v>
      </c>
      <c r="BD26" s="134">
        <v>1071.0627799999993</v>
      </c>
      <c r="BE26" s="135">
        <v>1.2129462498307564</v>
      </c>
    </row>
    <row r="27" spans="1:57" ht="15">
      <c r="A27" s="133" t="s">
        <v>166</v>
      </c>
      <c r="B27" s="134">
        <v>0</v>
      </c>
      <c r="C27" s="134">
        <v>0</v>
      </c>
      <c r="D27" s="134">
        <v>0</v>
      </c>
      <c r="E27" s="135">
        <v>0</v>
      </c>
      <c r="F27" s="168">
        <v>0</v>
      </c>
      <c r="G27" s="134">
        <v>0</v>
      </c>
      <c r="H27" s="134">
        <v>0</v>
      </c>
      <c r="I27" s="135">
        <v>0</v>
      </c>
      <c r="J27" s="168">
        <v>0</v>
      </c>
      <c r="K27" s="134">
        <v>0</v>
      </c>
      <c r="L27" s="134">
        <v>0</v>
      </c>
      <c r="M27" s="135">
        <v>0</v>
      </c>
      <c r="N27" s="168">
        <v>0</v>
      </c>
      <c r="O27" s="134">
        <v>0</v>
      </c>
      <c r="P27" s="134">
        <v>0</v>
      </c>
      <c r="Q27" s="135">
        <v>0</v>
      </c>
      <c r="R27" s="168">
        <v>0</v>
      </c>
      <c r="S27" s="134">
        <v>0</v>
      </c>
      <c r="T27" s="134">
        <v>0</v>
      </c>
      <c r="U27" s="135">
        <v>0</v>
      </c>
      <c r="V27" s="168">
        <v>0</v>
      </c>
      <c r="W27" s="134">
        <v>0</v>
      </c>
      <c r="X27" s="134">
        <v>0</v>
      </c>
      <c r="Y27" s="135">
        <v>0</v>
      </c>
      <c r="Z27" s="168">
        <v>0</v>
      </c>
      <c r="AA27" s="134">
        <v>0</v>
      </c>
      <c r="AB27" s="134">
        <v>0</v>
      </c>
      <c r="AC27" s="135">
        <v>0</v>
      </c>
      <c r="AD27" s="168">
        <v>0</v>
      </c>
      <c r="AE27" s="134">
        <v>0</v>
      </c>
      <c r="AF27" s="134">
        <v>0</v>
      </c>
      <c r="AG27" s="135">
        <v>0</v>
      </c>
      <c r="AH27" s="168">
        <v>0</v>
      </c>
      <c r="AI27" s="134">
        <v>0</v>
      </c>
      <c r="AJ27" s="134">
        <v>0</v>
      </c>
      <c r="AK27" s="135">
        <v>0</v>
      </c>
      <c r="AL27" s="168">
        <v>0</v>
      </c>
      <c r="AM27" s="134">
        <v>0</v>
      </c>
      <c r="AN27" s="134">
        <v>0</v>
      </c>
      <c r="AO27" s="135">
        <v>0</v>
      </c>
      <c r="AP27" s="168">
        <v>0</v>
      </c>
      <c r="AQ27" s="134">
        <v>0</v>
      </c>
      <c r="AR27" s="134">
        <v>0</v>
      </c>
      <c r="AS27" s="135">
        <v>0</v>
      </c>
      <c r="AT27" s="168">
        <v>0</v>
      </c>
      <c r="AU27" s="134">
        <v>0</v>
      </c>
      <c r="AV27" s="134">
        <v>0</v>
      </c>
      <c r="AW27" s="135">
        <v>0</v>
      </c>
      <c r="AX27" s="168">
        <v>0</v>
      </c>
      <c r="AY27" s="134">
        <v>0</v>
      </c>
      <c r="AZ27" s="134">
        <v>0</v>
      </c>
      <c r="BA27" s="135">
        <v>0</v>
      </c>
      <c r="BB27" s="168">
        <v>0</v>
      </c>
      <c r="BC27" s="134">
        <v>0</v>
      </c>
      <c r="BD27" s="134">
        <v>0</v>
      </c>
      <c r="BE27" s="135">
        <v>0</v>
      </c>
    </row>
    <row r="28" spans="1:57" ht="15">
      <c r="A28" s="133" t="s">
        <v>167</v>
      </c>
      <c r="B28" s="134">
        <v>0</v>
      </c>
      <c r="C28" s="134">
        <v>0</v>
      </c>
      <c r="D28" s="134">
        <v>0</v>
      </c>
      <c r="E28" s="135">
        <v>0</v>
      </c>
      <c r="F28" s="168">
        <v>0</v>
      </c>
      <c r="G28" s="134">
        <v>0</v>
      </c>
      <c r="H28" s="134">
        <v>0</v>
      </c>
      <c r="I28" s="135">
        <v>0</v>
      </c>
      <c r="J28" s="168">
        <v>0</v>
      </c>
      <c r="K28" s="134">
        <v>0</v>
      </c>
      <c r="L28" s="134">
        <v>0</v>
      </c>
      <c r="M28" s="135">
        <v>0</v>
      </c>
      <c r="N28" s="168">
        <v>0</v>
      </c>
      <c r="O28" s="134">
        <v>0</v>
      </c>
      <c r="P28" s="134">
        <v>0</v>
      </c>
      <c r="Q28" s="135">
        <v>0</v>
      </c>
      <c r="R28" s="168">
        <v>0</v>
      </c>
      <c r="S28" s="134">
        <v>0</v>
      </c>
      <c r="T28" s="134">
        <v>0</v>
      </c>
      <c r="U28" s="135">
        <v>0</v>
      </c>
      <c r="V28" s="168">
        <v>0</v>
      </c>
      <c r="W28" s="134">
        <v>0</v>
      </c>
      <c r="X28" s="134">
        <v>0</v>
      </c>
      <c r="Y28" s="135">
        <v>0</v>
      </c>
      <c r="Z28" s="168">
        <v>0</v>
      </c>
      <c r="AA28" s="134">
        <v>0</v>
      </c>
      <c r="AB28" s="134">
        <v>0</v>
      </c>
      <c r="AC28" s="135">
        <v>0</v>
      </c>
      <c r="AD28" s="168">
        <v>0</v>
      </c>
      <c r="AE28" s="134">
        <v>0</v>
      </c>
      <c r="AF28" s="134">
        <v>0</v>
      </c>
      <c r="AG28" s="135">
        <v>0</v>
      </c>
      <c r="AH28" s="168">
        <v>0</v>
      </c>
      <c r="AI28" s="134">
        <v>0</v>
      </c>
      <c r="AJ28" s="134">
        <v>0</v>
      </c>
      <c r="AK28" s="135">
        <v>0</v>
      </c>
      <c r="AL28" s="168">
        <v>0</v>
      </c>
      <c r="AM28" s="134">
        <v>0</v>
      </c>
      <c r="AN28" s="134">
        <v>0</v>
      </c>
      <c r="AO28" s="135">
        <v>0</v>
      </c>
      <c r="AP28" s="168">
        <v>0</v>
      </c>
      <c r="AQ28" s="134">
        <v>0</v>
      </c>
      <c r="AR28" s="134">
        <v>0</v>
      </c>
      <c r="AS28" s="135">
        <v>0</v>
      </c>
      <c r="AT28" s="168">
        <v>0</v>
      </c>
      <c r="AU28" s="134">
        <v>0</v>
      </c>
      <c r="AV28" s="134">
        <v>0</v>
      </c>
      <c r="AW28" s="135">
        <v>0</v>
      </c>
      <c r="AX28" s="168">
        <v>0</v>
      </c>
      <c r="AY28" s="134">
        <v>0</v>
      </c>
      <c r="AZ28" s="134">
        <v>0</v>
      </c>
      <c r="BA28" s="135">
        <v>0</v>
      </c>
      <c r="BB28" s="168">
        <v>0</v>
      </c>
      <c r="BC28" s="134">
        <v>0</v>
      </c>
      <c r="BD28" s="134">
        <v>0</v>
      </c>
      <c r="BE28" s="135">
        <v>0</v>
      </c>
    </row>
    <row r="29" spans="1:57" ht="15">
      <c r="A29" s="133" t="s">
        <v>168</v>
      </c>
      <c r="B29" s="134">
        <v>0</v>
      </c>
      <c r="C29" s="134">
        <v>0</v>
      </c>
      <c r="D29" s="134">
        <v>0</v>
      </c>
      <c r="E29" s="135">
        <v>0</v>
      </c>
      <c r="F29" s="168">
        <v>0</v>
      </c>
      <c r="G29" s="134">
        <v>0</v>
      </c>
      <c r="H29" s="134">
        <v>0</v>
      </c>
      <c r="I29" s="135">
        <v>0</v>
      </c>
      <c r="J29" s="168">
        <v>0</v>
      </c>
      <c r="K29" s="134">
        <v>0</v>
      </c>
      <c r="L29" s="134">
        <v>0</v>
      </c>
      <c r="M29" s="135">
        <v>0</v>
      </c>
      <c r="N29" s="168">
        <v>0</v>
      </c>
      <c r="O29" s="134">
        <v>0</v>
      </c>
      <c r="P29" s="134">
        <v>0</v>
      </c>
      <c r="Q29" s="135">
        <v>0</v>
      </c>
      <c r="R29" s="168">
        <v>0</v>
      </c>
      <c r="S29" s="134">
        <v>0</v>
      </c>
      <c r="T29" s="134">
        <v>0</v>
      </c>
      <c r="U29" s="135">
        <v>0</v>
      </c>
      <c r="V29" s="168">
        <v>0</v>
      </c>
      <c r="W29" s="134">
        <v>0</v>
      </c>
      <c r="X29" s="134">
        <v>0</v>
      </c>
      <c r="Y29" s="135">
        <v>0</v>
      </c>
      <c r="Z29" s="168">
        <v>0</v>
      </c>
      <c r="AA29" s="134">
        <v>0</v>
      </c>
      <c r="AB29" s="134">
        <v>0</v>
      </c>
      <c r="AC29" s="135">
        <v>0</v>
      </c>
      <c r="AD29" s="168">
        <v>0</v>
      </c>
      <c r="AE29" s="134">
        <v>0</v>
      </c>
      <c r="AF29" s="134">
        <v>0</v>
      </c>
      <c r="AG29" s="135">
        <v>0</v>
      </c>
      <c r="AH29" s="168">
        <v>0</v>
      </c>
      <c r="AI29" s="134">
        <v>0</v>
      </c>
      <c r="AJ29" s="134">
        <v>0</v>
      </c>
      <c r="AK29" s="135">
        <v>0</v>
      </c>
      <c r="AL29" s="168">
        <v>0</v>
      </c>
      <c r="AM29" s="134">
        <v>0</v>
      </c>
      <c r="AN29" s="134">
        <v>0</v>
      </c>
      <c r="AO29" s="135">
        <v>0</v>
      </c>
      <c r="AP29" s="168">
        <v>0</v>
      </c>
      <c r="AQ29" s="134">
        <v>0</v>
      </c>
      <c r="AR29" s="134">
        <v>0</v>
      </c>
      <c r="AS29" s="135">
        <v>0</v>
      </c>
      <c r="AT29" s="168">
        <v>0</v>
      </c>
      <c r="AU29" s="134">
        <v>0</v>
      </c>
      <c r="AV29" s="134">
        <v>0</v>
      </c>
      <c r="AW29" s="135">
        <v>0</v>
      </c>
      <c r="AX29" s="168">
        <v>0</v>
      </c>
      <c r="AY29" s="134">
        <v>0</v>
      </c>
      <c r="AZ29" s="134">
        <v>0</v>
      </c>
      <c r="BA29" s="135">
        <v>0</v>
      </c>
      <c r="BB29" s="168">
        <v>0</v>
      </c>
      <c r="BC29" s="134">
        <v>0</v>
      </c>
      <c r="BD29" s="134">
        <v>0</v>
      </c>
      <c r="BE29" s="135">
        <v>0</v>
      </c>
    </row>
    <row r="30" spans="1:57" ht="30">
      <c r="A30" s="133" t="s">
        <v>169</v>
      </c>
      <c r="B30" s="134">
        <v>0</v>
      </c>
      <c r="C30" s="134">
        <v>0</v>
      </c>
      <c r="D30" s="134">
        <v>0</v>
      </c>
      <c r="E30" s="135">
        <v>0</v>
      </c>
      <c r="F30" s="168">
        <v>0</v>
      </c>
      <c r="G30" s="134">
        <v>0</v>
      </c>
      <c r="H30" s="134">
        <v>0</v>
      </c>
      <c r="I30" s="135">
        <v>0</v>
      </c>
      <c r="J30" s="168">
        <v>0</v>
      </c>
      <c r="K30" s="134">
        <v>0</v>
      </c>
      <c r="L30" s="134">
        <v>0</v>
      </c>
      <c r="M30" s="135">
        <v>0</v>
      </c>
      <c r="N30" s="168">
        <v>0</v>
      </c>
      <c r="O30" s="134">
        <v>0</v>
      </c>
      <c r="P30" s="134">
        <v>0</v>
      </c>
      <c r="Q30" s="135">
        <v>0</v>
      </c>
      <c r="R30" s="168">
        <v>0</v>
      </c>
      <c r="S30" s="134">
        <v>0</v>
      </c>
      <c r="T30" s="134">
        <v>0</v>
      </c>
      <c r="U30" s="135">
        <v>0</v>
      </c>
      <c r="V30" s="168">
        <v>0</v>
      </c>
      <c r="W30" s="134">
        <v>0</v>
      </c>
      <c r="X30" s="134">
        <v>0</v>
      </c>
      <c r="Y30" s="135">
        <v>0</v>
      </c>
      <c r="Z30" s="168">
        <v>0</v>
      </c>
      <c r="AA30" s="134">
        <v>0</v>
      </c>
      <c r="AB30" s="134">
        <v>0</v>
      </c>
      <c r="AC30" s="135">
        <v>0</v>
      </c>
      <c r="AD30" s="168">
        <v>0</v>
      </c>
      <c r="AE30" s="134">
        <v>0</v>
      </c>
      <c r="AF30" s="134">
        <v>0</v>
      </c>
      <c r="AG30" s="135">
        <v>0</v>
      </c>
      <c r="AH30" s="168">
        <v>0</v>
      </c>
      <c r="AI30" s="134">
        <v>0</v>
      </c>
      <c r="AJ30" s="134">
        <v>0</v>
      </c>
      <c r="AK30" s="135">
        <v>0</v>
      </c>
      <c r="AL30" s="168">
        <v>0</v>
      </c>
      <c r="AM30" s="134">
        <v>0</v>
      </c>
      <c r="AN30" s="134">
        <v>0</v>
      </c>
      <c r="AO30" s="135">
        <v>0</v>
      </c>
      <c r="AP30" s="168">
        <v>0</v>
      </c>
      <c r="AQ30" s="134">
        <v>0</v>
      </c>
      <c r="AR30" s="134">
        <v>0</v>
      </c>
      <c r="AS30" s="135">
        <v>0</v>
      </c>
      <c r="AT30" s="168">
        <v>0</v>
      </c>
      <c r="AU30" s="134">
        <v>0</v>
      </c>
      <c r="AV30" s="134">
        <v>0</v>
      </c>
      <c r="AW30" s="135">
        <v>0</v>
      </c>
      <c r="AX30" s="168">
        <v>0</v>
      </c>
      <c r="AY30" s="134">
        <v>0</v>
      </c>
      <c r="AZ30" s="134">
        <v>0</v>
      </c>
      <c r="BA30" s="135">
        <v>0</v>
      </c>
      <c r="BB30" s="168">
        <v>0</v>
      </c>
      <c r="BC30" s="134">
        <v>0</v>
      </c>
      <c r="BD30" s="134">
        <v>0</v>
      </c>
      <c r="BE30" s="135">
        <v>0</v>
      </c>
    </row>
    <row r="31" spans="1:57" ht="15.75" thickBot="1">
      <c r="A31" s="159" t="s">
        <v>170</v>
      </c>
      <c r="B31" s="160">
        <v>0</v>
      </c>
      <c r="C31" s="160">
        <v>0</v>
      </c>
      <c r="D31" s="160">
        <v>0</v>
      </c>
      <c r="E31" s="161">
        <v>0</v>
      </c>
      <c r="F31" s="169">
        <v>0</v>
      </c>
      <c r="G31" s="160">
        <v>0</v>
      </c>
      <c r="H31" s="160">
        <v>0</v>
      </c>
      <c r="I31" s="161">
        <v>0</v>
      </c>
      <c r="J31" s="169">
        <v>0</v>
      </c>
      <c r="K31" s="160">
        <v>0</v>
      </c>
      <c r="L31" s="160">
        <v>0</v>
      </c>
      <c r="M31" s="161">
        <v>0</v>
      </c>
      <c r="N31" s="169">
        <v>0</v>
      </c>
      <c r="O31" s="160">
        <v>0</v>
      </c>
      <c r="P31" s="160">
        <v>0</v>
      </c>
      <c r="Q31" s="161">
        <v>0</v>
      </c>
      <c r="R31" s="169">
        <v>0</v>
      </c>
      <c r="S31" s="160">
        <v>0</v>
      </c>
      <c r="T31" s="160">
        <v>0</v>
      </c>
      <c r="U31" s="161">
        <v>0</v>
      </c>
      <c r="V31" s="169">
        <v>0</v>
      </c>
      <c r="W31" s="160">
        <v>0</v>
      </c>
      <c r="X31" s="160">
        <v>0</v>
      </c>
      <c r="Y31" s="161">
        <v>0</v>
      </c>
      <c r="Z31" s="169">
        <v>0</v>
      </c>
      <c r="AA31" s="160">
        <v>0</v>
      </c>
      <c r="AB31" s="160">
        <v>0</v>
      </c>
      <c r="AC31" s="161">
        <v>0</v>
      </c>
      <c r="AD31" s="169">
        <v>0</v>
      </c>
      <c r="AE31" s="160">
        <v>0</v>
      </c>
      <c r="AF31" s="160">
        <v>0</v>
      </c>
      <c r="AG31" s="161">
        <v>0</v>
      </c>
      <c r="AH31" s="169">
        <v>0</v>
      </c>
      <c r="AI31" s="160">
        <v>0</v>
      </c>
      <c r="AJ31" s="160">
        <v>0</v>
      </c>
      <c r="AK31" s="161">
        <v>0</v>
      </c>
      <c r="AL31" s="169">
        <v>0</v>
      </c>
      <c r="AM31" s="160">
        <v>0</v>
      </c>
      <c r="AN31" s="160">
        <v>0</v>
      </c>
      <c r="AO31" s="161">
        <v>0</v>
      </c>
      <c r="AP31" s="169">
        <v>0</v>
      </c>
      <c r="AQ31" s="160">
        <v>0</v>
      </c>
      <c r="AR31" s="160">
        <v>0</v>
      </c>
      <c r="AS31" s="161">
        <v>0</v>
      </c>
      <c r="AT31" s="169">
        <v>0</v>
      </c>
      <c r="AU31" s="160">
        <v>0</v>
      </c>
      <c r="AV31" s="160">
        <v>0</v>
      </c>
      <c r="AW31" s="161">
        <v>0</v>
      </c>
      <c r="AX31" s="169">
        <v>0</v>
      </c>
      <c r="AY31" s="160">
        <v>0</v>
      </c>
      <c r="AZ31" s="160">
        <v>0</v>
      </c>
      <c r="BA31" s="161">
        <v>0</v>
      </c>
      <c r="BB31" s="169">
        <v>0</v>
      </c>
      <c r="BC31" s="160">
        <v>0</v>
      </c>
      <c r="BD31" s="160">
        <v>0</v>
      </c>
      <c r="BE31" s="161">
        <v>0</v>
      </c>
    </row>
    <row r="32" spans="1:57" ht="30">
      <c r="A32" s="162" t="s">
        <v>171</v>
      </c>
      <c r="B32" s="163">
        <v>0</v>
      </c>
      <c r="C32" s="163">
        <v>0</v>
      </c>
      <c r="D32" s="163">
        <v>0</v>
      </c>
      <c r="E32" s="164">
        <v>0</v>
      </c>
      <c r="F32" s="170">
        <v>0</v>
      </c>
      <c r="G32" s="163">
        <v>0</v>
      </c>
      <c r="H32" s="163">
        <v>0</v>
      </c>
      <c r="I32" s="164">
        <v>0</v>
      </c>
      <c r="J32" s="170">
        <v>0</v>
      </c>
      <c r="K32" s="163">
        <v>0</v>
      </c>
      <c r="L32" s="163">
        <v>0</v>
      </c>
      <c r="M32" s="164">
        <v>0</v>
      </c>
      <c r="N32" s="170">
        <v>0</v>
      </c>
      <c r="O32" s="163">
        <v>0</v>
      </c>
      <c r="P32" s="163">
        <v>0</v>
      </c>
      <c r="Q32" s="164">
        <v>0</v>
      </c>
      <c r="R32" s="170">
        <v>0</v>
      </c>
      <c r="S32" s="163">
        <v>0</v>
      </c>
      <c r="T32" s="163">
        <v>0</v>
      </c>
      <c r="U32" s="164">
        <v>0</v>
      </c>
      <c r="V32" s="170">
        <v>0</v>
      </c>
      <c r="W32" s="163">
        <v>0</v>
      </c>
      <c r="X32" s="163">
        <v>0</v>
      </c>
      <c r="Y32" s="164">
        <v>0</v>
      </c>
      <c r="Z32" s="170">
        <v>0</v>
      </c>
      <c r="AA32" s="163">
        <v>0</v>
      </c>
      <c r="AB32" s="163">
        <v>0</v>
      </c>
      <c r="AC32" s="164">
        <v>0</v>
      </c>
      <c r="AD32" s="170">
        <v>0</v>
      </c>
      <c r="AE32" s="163">
        <v>0</v>
      </c>
      <c r="AF32" s="163">
        <v>0</v>
      </c>
      <c r="AG32" s="164">
        <v>0</v>
      </c>
      <c r="AH32" s="170">
        <v>0</v>
      </c>
      <c r="AI32" s="163">
        <v>0</v>
      </c>
      <c r="AJ32" s="163">
        <v>0</v>
      </c>
      <c r="AK32" s="164">
        <v>0</v>
      </c>
      <c r="AL32" s="170">
        <v>0</v>
      </c>
      <c r="AM32" s="163">
        <v>0</v>
      </c>
      <c r="AN32" s="163">
        <v>0</v>
      </c>
      <c r="AO32" s="164">
        <v>0</v>
      </c>
      <c r="AP32" s="170">
        <v>0</v>
      </c>
      <c r="AQ32" s="163">
        <v>0</v>
      </c>
      <c r="AR32" s="163">
        <v>0</v>
      </c>
      <c r="AS32" s="164">
        <v>0</v>
      </c>
      <c r="AT32" s="170">
        <v>0</v>
      </c>
      <c r="AU32" s="163">
        <v>0</v>
      </c>
      <c r="AV32" s="163">
        <v>0</v>
      </c>
      <c r="AW32" s="164">
        <v>0</v>
      </c>
      <c r="AX32" s="170">
        <v>0</v>
      </c>
      <c r="AY32" s="163">
        <v>0</v>
      </c>
      <c r="AZ32" s="163">
        <v>0</v>
      </c>
      <c r="BA32" s="164">
        <v>0</v>
      </c>
      <c r="BB32" s="170">
        <v>0</v>
      </c>
      <c r="BC32" s="163">
        <v>0</v>
      </c>
      <c r="BD32" s="163">
        <v>0</v>
      </c>
      <c r="BE32" s="164">
        <v>0</v>
      </c>
    </row>
    <row r="33" spans="1:57" ht="15">
      <c r="A33" s="133" t="s">
        <v>172</v>
      </c>
      <c r="B33" s="134">
        <v>0</v>
      </c>
      <c r="C33" s="134">
        <v>0.00907</v>
      </c>
      <c r="D33" s="134">
        <v>0.00907</v>
      </c>
      <c r="E33" s="135">
        <v>0</v>
      </c>
      <c r="F33" s="168">
        <v>0</v>
      </c>
      <c r="G33" s="134">
        <v>0.00907</v>
      </c>
      <c r="H33" s="134">
        <v>0.00907</v>
      </c>
      <c r="I33" s="135">
        <v>0</v>
      </c>
      <c r="J33" s="168">
        <v>0</v>
      </c>
      <c r="K33" s="134">
        <v>0</v>
      </c>
      <c r="L33" s="134">
        <v>0</v>
      </c>
      <c r="M33" s="135">
        <v>0</v>
      </c>
      <c r="N33" s="168">
        <v>0</v>
      </c>
      <c r="O33" s="134">
        <v>0</v>
      </c>
      <c r="P33" s="134">
        <v>0</v>
      </c>
      <c r="Q33" s="135">
        <v>0</v>
      </c>
      <c r="R33" s="168">
        <v>0</v>
      </c>
      <c r="S33" s="134">
        <v>0</v>
      </c>
      <c r="T33" s="134">
        <v>0</v>
      </c>
      <c r="U33" s="135">
        <v>0</v>
      </c>
      <c r="V33" s="168">
        <v>0</v>
      </c>
      <c r="W33" s="134">
        <v>0</v>
      </c>
      <c r="X33" s="134">
        <v>0</v>
      </c>
      <c r="Y33" s="135">
        <v>0</v>
      </c>
      <c r="Z33" s="168">
        <v>0</v>
      </c>
      <c r="AA33" s="134">
        <v>0</v>
      </c>
      <c r="AB33" s="134">
        <v>0</v>
      </c>
      <c r="AC33" s="135">
        <v>0</v>
      </c>
      <c r="AD33" s="168">
        <v>0</v>
      </c>
      <c r="AE33" s="134">
        <v>0</v>
      </c>
      <c r="AF33" s="134">
        <v>0</v>
      </c>
      <c r="AG33" s="135">
        <v>0</v>
      </c>
      <c r="AH33" s="168">
        <v>0</v>
      </c>
      <c r="AI33" s="134">
        <v>0</v>
      </c>
      <c r="AJ33" s="134">
        <v>0</v>
      </c>
      <c r="AK33" s="135">
        <v>0</v>
      </c>
      <c r="AL33" s="168">
        <v>0</v>
      </c>
      <c r="AM33" s="134">
        <v>0</v>
      </c>
      <c r="AN33" s="134">
        <v>0</v>
      </c>
      <c r="AO33" s="135">
        <v>0</v>
      </c>
      <c r="AP33" s="168">
        <v>0</v>
      </c>
      <c r="AQ33" s="134">
        <v>0</v>
      </c>
      <c r="AR33" s="134">
        <v>0</v>
      </c>
      <c r="AS33" s="135">
        <v>0</v>
      </c>
      <c r="AT33" s="168">
        <v>0</v>
      </c>
      <c r="AU33" s="134">
        <v>0</v>
      </c>
      <c r="AV33" s="134">
        <v>0</v>
      </c>
      <c r="AW33" s="135">
        <v>0</v>
      </c>
      <c r="AX33" s="168">
        <v>0</v>
      </c>
      <c r="AY33" s="134">
        <v>0</v>
      </c>
      <c r="AZ33" s="134">
        <v>0</v>
      </c>
      <c r="BA33" s="135">
        <v>0</v>
      </c>
      <c r="BB33" s="168">
        <v>0</v>
      </c>
      <c r="BC33" s="134">
        <v>0</v>
      </c>
      <c r="BD33" s="134">
        <v>0</v>
      </c>
      <c r="BE33" s="135">
        <v>0</v>
      </c>
    </row>
    <row r="34" spans="1:57" ht="15">
      <c r="A34" s="133" t="s">
        <v>173</v>
      </c>
      <c r="B34" s="134">
        <v>7840.279999999999</v>
      </c>
      <c r="C34" s="134">
        <v>12580.87932</v>
      </c>
      <c r="D34" s="134">
        <v>4740.599320000001</v>
      </c>
      <c r="E34" s="135">
        <v>1.604646686087742</v>
      </c>
      <c r="F34" s="168">
        <v>0</v>
      </c>
      <c r="G34" s="134">
        <v>0</v>
      </c>
      <c r="H34" s="134">
        <v>0</v>
      </c>
      <c r="I34" s="135">
        <v>0</v>
      </c>
      <c r="J34" s="168">
        <v>3526.439</v>
      </c>
      <c r="K34" s="134">
        <v>5383.31344</v>
      </c>
      <c r="L34" s="134">
        <v>1856.87444</v>
      </c>
      <c r="M34" s="135">
        <v>1.5265579356398906</v>
      </c>
      <c r="N34" s="168">
        <v>262.301</v>
      </c>
      <c r="O34" s="134">
        <v>352.2789399999999</v>
      </c>
      <c r="P34" s="134">
        <v>89.97793999999993</v>
      </c>
      <c r="Q34" s="135">
        <v>1.3430331565644047</v>
      </c>
      <c r="R34" s="168">
        <v>213.331</v>
      </c>
      <c r="S34" s="134">
        <v>390.27664999999996</v>
      </c>
      <c r="T34" s="134">
        <v>176.94564999999997</v>
      </c>
      <c r="U34" s="135">
        <v>1.8294418063947573</v>
      </c>
      <c r="V34" s="168">
        <v>296.904</v>
      </c>
      <c r="W34" s="134">
        <v>479.87394</v>
      </c>
      <c r="X34" s="134">
        <v>182.96994</v>
      </c>
      <c r="Y34" s="135">
        <v>1.6162595990623232</v>
      </c>
      <c r="Z34" s="168">
        <v>1348.517</v>
      </c>
      <c r="AA34" s="134">
        <v>2152.91835</v>
      </c>
      <c r="AB34" s="134">
        <v>804.4013499999999</v>
      </c>
      <c r="AC34" s="135">
        <v>1.5965081270758914</v>
      </c>
      <c r="AD34" s="168">
        <v>422.096</v>
      </c>
      <c r="AE34" s="134">
        <v>598.14955</v>
      </c>
      <c r="AF34" s="134">
        <v>176.05354999999997</v>
      </c>
      <c r="AG34" s="135">
        <v>1.4170936232515825</v>
      </c>
      <c r="AH34" s="168">
        <v>309.837</v>
      </c>
      <c r="AI34" s="134">
        <v>551.6950599999999</v>
      </c>
      <c r="AJ34" s="134">
        <v>241.8580599999999</v>
      </c>
      <c r="AK34" s="135">
        <v>1.7805977336470464</v>
      </c>
      <c r="AL34" s="168">
        <v>221.53</v>
      </c>
      <c r="AM34" s="134">
        <v>435.48618</v>
      </c>
      <c r="AN34" s="134">
        <v>213.95618</v>
      </c>
      <c r="AO34" s="135">
        <v>1.9658113122376202</v>
      </c>
      <c r="AP34" s="168">
        <v>245.097</v>
      </c>
      <c r="AQ34" s="134">
        <v>529.70497</v>
      </c>
      <c r="AR34" s="134">
        <v>284.60797</v>
      </c>
      <c r="AS34" s="135">
        <v>2.16120544111107</v>
      </c>
      <c r="AT34" s="168">
        <v>193.381</v>
      </c>
      <c r="AU34" s="134">
        <v>369.39371</v>
      </c>
      <c r="AV34" s="134">
        <v>176.01271</v>
      </c>
      <c r="AW34" s="135">
        <v>1.9101861609982367</v>
      </c>
      <c r="AX34" s="168">
        <v>443.74</v>
      </c>
      <c r="AY34" s="134">
        <v>619.7975900000001</v>
      </c>
      <c r="AZ34" s="134">
        <v>176.05759000000012</v>
      </c>
      <c r="BA34" s="135">
        <v>1.3967584396268087</v>
      </c>
      <c r="BB34" s="168">
        <v>357.107</v>
      </c>
      <c r="BC34" s="134">
        <v>717.9909399999999</v>
      </c>
      <c r="BD34" s="134">
        <v>360.8839399999999</v>
      </c>
      <c r="BE34" s="135">
        <v>2.0105764938799853</v>
      </c>
    </row>
    <row r="35" spans="1:57" ht="15">
      <c r="A35" s="133" t="s">
        <v>174</v>
      </c>
      <c r="B35" s="134">
        <v>27152.203</v>
      </c>
      <c r="C35" s="134">
        <v>21344.427520000005</v>
      </c>
      <c r="D35" s="134">
        <v>-5807.775479999997</v>
      </c>
      <c r="E35" s="135">
        <v>0.7861029736703133</v>
      </c>
      <c r="F35" s="168">
        <v>0</v>
      </c>
      <c r="G35" s="134">
        <v>0</v>
      </c>
      <c r="H35" s="134">
        <v>0</v>
      </c>
      <c r="I35" s="135">
        <v>0</v>
      </c>
      <c r="J35" s="168">
        <v>7044.151</v>
      </c>
      <c r="K35" s="134">
        <v>4364.67948</v>
      </c>
      <c r="L35" s="134">
        <v>-2679.47152</v>
      </c>
      <c r="M35" s="135">
        <v>0.6196175351720882</v>
      </c>
      <c r="N35" s="168">
        <v>1255.257</v>
      </c>
      <c r="O35" s="134">
        <v>967.58226</v>
      </c>
      <c r="P35" s="134">
        <v>-287.67474000000004</v>
      </c>
      <c r="Q35" s="135">
        <v>0.7708240304575079</v>
      </c>
      <c r="R35" s="168">
        <v>1258.199</v>
      </c>
      <c r="S35" s="134">
        <v>1303.9417300000002</v>
      </c>
      <c r="T35" s="134">
        <v>45.742730000000165</v>
      </c>
      <c r="U35" s="135">
        <v>1.0363557195642343</v>
      </c>
      <c r="V35" s="168">
        <v>1770.903</v>
      </c>
      <c r="W35" s="134">
        <v>1692.80449</v>
      </c>
      <c r="X35" s="134">
        <v>-78.09851000000003</v>
      </c>
      <c r="Y35" s="135">
        <v>0.9558990469833751</v>
      </c>
      <c r="Z35" s="168">
        <v>2179.535</v>
      </c>
      <c r="AA35" s="134">
        <v>1699.9908300000002</v>
      </c>
      <c r="AB35" s="134">
        <v>-479.54416999999967</v>
      </c>
      <c r="AC35" s="135">
        <v>0.7799786789383976</v>
      </c>
      <c r="AD35" s="168">
        <v>2115.67</v>
      </c>
      <c r="AE35" s="134">
        <v>1721.82397</v>
      </c>
      <c r="AF35" s="134">
        <v>-393.84603000000016</v>
      </c>
      <c r="AG35" s="135">
        <v>0.8138433545874356</v>
      </c>
      <c r="AH35" s="168">
        <v>1718.681</v>
      </c>
      <c r="AI35" s="134">
        <v>1433.4721000000002</v>
      </c>
      <c r="AJ35" s="134">
        <v>-285.20889999999986</v>
      </c>
      <c r="AK35" s="135">
        <v>0.8340536143705551</v>
      </c>
      <c r="AL35" s="168">
        <v>1653.166</v>
      </c>
      <c r="AM35" s="134">
        <v>1469.91745</v>
      </c>
      <c r="AN35" s="134">
        <v>-183.24855000000002</v>
      </c>
      <c r="AO35" s="135">
        <v>0.8891529646750538</v>
      </c>
      <c r="AP35" s="168">
        <v>2187.799</v>
      </c>
      <c r="AQ35" s="134">
        <v>1359.30171</v>
      </c>
      <c r="AR35" s="134">
        <v>-828.49729</v>
      </c>
      <c r="AS35" s="135">
        <v>0.621310143207854</v>
      </c>
      <c r="AT35" s="168">
        <v>1716.026</v>
      </c>
      <c r="AU35" s="134">
        <v>1576.39971</v>
      </c>
      <c r="AV35" s="134">
        <v>-139.62629000000015</v>
      </c>
      <c r="AW35" s="135">
        <v>0.918633930954426</v>
      </c>
      <c r="AX35" s="168">
        <v>1717.351</v>
      </c>
      <c r="AY35" s="134">
        <v>1574.6916600000002</v>
      </c>
      <c r="AZ35" s="134">
        <v>-142.65933999999993</v>
      </c>
      <c r="BA35" s="135">
        <v>0.9169305867000981</v>
      </c>
      <c r="BB35" s="168">
        <v>2535.465</v>
      </c>
      <c r="BC35" s="134">
        <v>2179.82213</v>
      </c>
      <c r="BD35" s="134">
        <v>-355.64287000000013</v>
      </c>
      <c r="BE35" s="135">
        <v>0.859732684142751</v>
      </c>
    </row>
    <row r="36" spans="1:57" ht="15">
      <c r="A36" s="133" t="s">
        <v>175</v>
      </c>
      <c r="B36" s="134">
        <v>17353.773</v>
      </c>
      <c r="C36" s="134">
        <v>24323.50133</v>
      </c>
      <c r="D36" s="134">
        <v>6969.728329999998</v>
      </c>
      <c r="E36" s="135">
        <v>1.401626109204033</v>
      </c>
      <c r="F36" s="168">
        <v>0</v>
      </c>
      <c r="G36" s="134">
        <v>0</v>
      </c>
      <c r="H36" s="134">
        <v>0</v>
      </c>
      <c r="I36" s="135">
        <v>0</v>
      </c>
      <c r="J36" s="168">
        <v>7957.182</v>
      </c>
      <c r="K36" s="134">
        <v>10644.90142</v>
      </c>
      <c r="L36" s="134">
        <v>2687.7194200000004</v>
      </c>
      <c r="M36" s="135">
        <v>1.3377727718179628</v>
      </c>
      <c r="N36" s="168">
        <v>506.765</v>
      </c>
      <c r="O36" s="134">
        <v>598.82327</v>
      </c>
      <c r="P36" s="134">
        <v>92.05827</v>
      </c>
      <c r="Q36" s="135">
        <v>1.1816586978185155</v>
      </c>
      <c r="R36" s="168">
        <v>901.742</v>
      </c>
      <c r="S36" s="134">
        <v>1024.39601</v>
      </c>
      <c r="T36" s="134">
        <v>122.65400999999997</v>
      </c>
      <c r="U36" s="135">
        <v>1.1360189610775588</v>
      </c>
      <c r="V36" s="168">
        <v>577.756</v>
      </c>
      <c r="W36" s="134">
        <v>1287.8423400000001</v>
      </c>
      <c r="X36" s="134">
        <v>710.0863400000002</v>
      </c>
      <c r="Y36" s="135">
        <v>2.229041913887524</v>
      </c>
      <c r="Z36" s="168">
        <v>1479.903</v>
      </c>
      <c r="AA36" s="134">
        <v>2116.38031</v>
      </c>
      <c r="AB36" s="134">
        <v>636.47731</v>
      </c>
      <c r="AC36" s="135">
        <v>1.4300804241899638</v>
      </c>
      <c r="AD36" s="168">
        <v>1379.25</v>
      </c>
      <c r="AE36" s="134">
        <v>1693.92076</v>
      </c>
      <c r="AF36" s="134">
        <v>314.67076</v>
      </c>
      <c r="AG36" s="135">
        <v>1.228146282399855</v>
      </c>
      <c r="AH36" s="168">
        <v>1061.999</v>
      </c>
      <c r="AI36" s="134">
        <v>1449.47411</v>
      </c>
      <c r="AJ36" s="134">
        <v>387.4751100000001</v>
      </c>
      <c r="AK36" s="135">
        <v>1.3648544960965123</v>
      </c>
      <c r="AL36" s="168">
        <v>603.733</v>
      </c>
      <c r="AM36" s="134">
        <v>1114.77925</v>
      </c>
      <c r="AN36" s="134">
        <v>511.0462500000001</v>
      </c>
      <c r="AO36" s="135">
        <v>1.846477250705196</v>
      </c>
      <c r="AP36" s="168">
        <v>525.217</v>
      </c>
      <c r="AQ36" s="134">
        <v>905.38443</v>
      </c>
      <c r="AR36" s="134">
        <v>380.16742999999997</v>
      </c>
      <c r="AS36" s="135">
        <v>1.7238292553363657</v>
      </c>
      <c r="AT36" s="168">
        <v>642.976</v>
      </c>
      <c r="AU36" s="134">
        <v>823.53172</v>
      </c>
      <c r="AV36" s="134">
        <v>180.55571999999995</v>
      </c>
      <c r="AW36" s="135">
        <v>1.280812534215896</v>
      </c>
      <c r="AX36" s="168">
        <v>845.721</v>
      </c>
      <c r="AY36" s="134">
        <v>1382.8900700000002</v>
      </c>
      <c r="AZ36" s="134">
        <v>537.1690700000001</v>
      </c>
      <c r="BA36" s="135">
        <v>1.6351610874035292</v>
      </c>
      <c r="BB36" s="168">
        <v>871.529</v>
      </c>
      <c r="BC36" s="134">
        <v>1281.1776399999999</v>
      </c>
      <c r="BD36" s="134">
        <v>409.6486399999999</v>
      </c>
      <c r="BE36" s="135">
        <v>1.470034433736571</v>
      </c>
    </row>
    <row r="37" spans="1:57" ht="15">
      <c r="A37" s="133" t="s">
        <v>176</v>
      </c>
      <c r="B37" s="134">
        <v>31070.332</v>
      </c>
      <c r="C37" s="134">
        <v>27989.42273</v>
      </c>
      <c r="D37" s="134">
        <v>-3080.90927</v>
      </c>
      <c r="E37" s="135">
        <v>0.9008407998343886</v>
      </c>
      <c r="F37" s="168">
        <v>0</v>
      </c>
      <c r="G37" s="134">
        <v>0</v>
      </c>
      <c r="H37" s="134">
        <v>0</v>
      </c>
      <c r="I37" s="135">
        <v>0</v>
      </c>
      <c r="J37" s="168">
        <v>5595.631</v>
      </c>
      <c r="K37" s="134">
        <v>3860.9849900000004</v>
      </c>
      <c r="L37" s="134">
        <v>-1734.64601</v>
      </c>
      <c r="M37" s="135">
        <v>0.6899999285156581</v>
      </c>
      <c r="N37" s="168">
        <v>1421.034</v>
      </c>
      <c r="O37" s="134">
        <v>2432.84077</v>
      </c>
      <c r="P37" s="134">
        <v>1011.8067699999997</v>
      </c>
      <c r="Q37" s="135">
        <v>1.7120215068745714</v>
      </c>
      <c r="R37" s="168">
        <v>2339.284</v>
      </c>
      <c r="S37" s="134">
        <v>2155.9357099999997</v>
      </c>
      <c r="T37" s="134">
        <v>-183.34829000000036</v>
      </c>
      <c r="U37" s="135">
        <v>0.9216220476008897</v>
      </c>
      <c r="V37" s="168">
        <v>2327.607</v>
      </c>
      <c r="W37" s="134">
        <v>1989.14843</v>
      </c>
      <c r="X37" s="134">
        <v>-338.45857</v>
      </c>
      <c r="Y37" s="135">
        <v>0.8545894689266702</v>
      </c>
      <c r="Z37" s="168">
        <v>2536.302</v>
      </c>
      <c r="AA37" s="134">
        <v>2345.66481</v>
      </c>
      <c r="AB37" s="134">
        <v>-190.63718999999992</v>
      </c>
      <c r="AC37" s="135">
        <v>0.9248365573184897</v>
      </c>
      <c r="AD37" s="168">
        <v>2416.903</v>
      </c>
      <c r="AE37" s="134">
        <v>2319.28391</v>
      </c>
      <c r="AF37" s="134">
        <v>-97.61908999999969</v>
      </c>
      <c r="AG37" s="135">
        <v>0.9596098436718397</v>
      </c>
      <c r="AH37" s="168">
        <v>1901.271</v>
      </c>
      <c r="AI37" s="134">
        <v>1769.2433899999999</v>
      </c>
      <c r="AJ37" s="134">
        <v>-132.0276100000001</v>
      </c>
      <c r="AK37" s="135">
        <v>0.93055823709508</v>
      </c>
      <c r="AL37" s="168">
        <v>1751.845</v>
      </c>
      <c r="AM37" s="134">
        <v>1436.3058899999999</v>
      </c>
      <c r="AN37" s="134">
        <v>-315.53911000000016</v>
      </c>
      <c r="AO37" s="135">
        <v>0.8198818331530471</v>
      </c>
      <c r="AP37" s="168">
        <v>2803.369</v>
      </c>
      <c r="AQ37" s="134">
        <v>2634.8141</v>
      </c>
      <c r="AR37" s="134">
        <v>-168.5549000000001</v>
      </c>
      <c r="AS37" s="135">
        <v>0.9398741656913521</v>
      </c>
      <c r="AT37" s="168">
        <v>2285.056</v>
      </c>
      <c r="AU37" s="134">
        <v>2288.3426099999997</v>
      </c>
      <c r="AV37" s="134">
        <v>3.286609999999655</v>
      </c>
      <c r="AW37" s="135">
        <v>1.0014383061071588</v>
      </c>
      <c r="AX37" s="168">
        <v>2280.94</v>
      </c>
      <c r="AY37" s="134">
        <v>2091.18032</v>
      </c>
      <c r="AZ37" s="134">
        <v>-189.75968000000012</v>
      </c>
      <c r="BA37" s="135">
        <v>0.9168063693038835</v>
      </c>
      <c r="BB37" s="168">
        <v>3411.09</v>
      </c>
      <c r="BC37" s="134">
        <v>2665.6778</v>
      </c>
      <c r="BD37" s="134">
        <v>-745.4122000000002</v>
      </c>
      <c r="BE37" s="135">
        <v>0.7814738983726609</v>
      </c>
    </row>
    <row r="38" spans="1:57" ht="15">
      <c r="A38" s="133" t="s">
        <v>177</v>
      </c>
      <c r="B38" s="134">
        <v>7071.447000000001</v>
      </c>
      <c r="C38" s="134">
        <v>6508.302369999999</v>
      </c>
      <c r="D38" s="134">
        <v>-563.1446300000016</v>
      </c>
      <c r="E38" s="135">
        <v>0.9203635931938681</v>
      </c>
      <c r="F38" s="168">
        <v>0</v>
      </c>
      <c r="G38" s="134">
        <v>0</v>
      </c>
      <c r="H38" s="134">
        <v>0</v>
      </c>
      <c r="I38" s="135">
        <v>0</v>
      </c>
      <c r="J38" s="168">
        <v>0</v>
      </c>
      <c r="K38" s="134">
        <v>8.848210000000002</v>
      </c>
      <c r="L38" s="134">
        <v>8.848210000000002</v>
      </c>
      <c r="M38" s="135">
        <v>0</v>
      </c>
      <c r="N38" s="168">
        <v>679.486</v>
      </c>
      <c r="O38" s="134">
        <v>694.88665</v>
      </c>
      <c r="P38" s="134">
        <v>15.400650000000041</v>
      </c>
      <c r="Q38" s="135">
        <v>1.0226651468904437</v>
      </c>
      <c r="R38" s="168">
        <v>462.147</v>
      </c>
      <c r="S38" s="134">
        <v>161.25786</v>
      </c>
      <c r="T38" s="134">
        <v>-300.88914</v>
      </c>
      <c r="U38" s="135">
        <v>0.3489319632065122</v>
      </c>
      <c r="V38" s="168">
        <v>469.968</v>
      </c>
      <c r="W38" s="134">
        <v>736.75437</v>
      </c>
      <c r="X38" s="134">
        <v>266.78637</v>
      </c>
      <c r="Y38" s="135">
        <v>1.567669224287611</v>
      </c>
      <c r="Z38" s="168">
        <v>693.642</v>
      </c>
      <c r="AA38" s="134">
        <v>677.63207</v>
      </c>
      <c r="AB38" s="134">
        <v>-16.009930000000054</v>
      </c>
      <c r="AC38" s="135">
        <v>0.9769190302778666</v>
      </c>
      <c r="AD38" s="168">
        <v>563.752</v>
      </c>
      <c r="AE38" s="134">
        <v>664.13424</v>
      </c>
      <c r="AF38" s="134">
        <v>100.38224000000002</v>
      </c>
      <c r="AG38" s="135">
        <v>1.178060991357902</v>
      </c>
      <c r="AH38" s="168">
        <v>603.29</v>
      </c>
      <c r="AI38" s="134">
        <v>730.9910500000001</v>
      </c>
      <c r="AJ38" s="134">
        <v>127.70105000000012</v>
      </c>
      <c r="AK38" s="135">
        <v>1.2116744020288752</v>
      </c>
      <c r="AL38" s="168">
        <v>567.53</v>
      </c>
      <c r="AM38" s="134">
        <v>434.59234000000004</v>
      </c>
      <c r="AN38" s="134">
        <v>-132.93765999999994</v>
      </c>
      <c r="AO38" s="135">
        <v>0.765760999418533</v>
      </c>
      <c r="AP38" s="168">
        <v>600.806</v>
      </c>
      <c r="AQ38" s="134">
        <v>475.64077000000003</v>
      </c>
      <c r="AR38" s="134">
        <v>-125.16523000000001</v>
      </c>
      <c r="AS38" s="135">
        <v>0.7916711384373658</v>
      </c>
      <c r="AT38" s="168">
        <v>606.42</v>
      </c>
      <c r="AU38" s="134">
        <v>516.31755</v>
      </c>
      <c r="AV38" s="134">
        <v>-90.10244999999998</v>
      </c>
      <c r="AW38" s="135">
        <v>0.8514190659938656</v>
      </c>
      <c r="AX38" s="168">
        <v>1327.326</v>
      </c>
      <c r="AY38" s="134">
        <v>1205.6499099999999</v>
      </c>
      <c r="AZ38" s="134">
        <v>-121.67609000000016</v>
      </c>
      <c r="BA38" s="135">
        <v>0.908329912922673</v>
      </c>
      <c r="BB38" s="168">
        <v>497.08</v>
      </c>
      <c r="BC38" s="134">
        <v>201.59735</v>
      </c>
      <c r="BD38" s="134">
        <v>-295.48265</v>
      </c>
      <c r="BE38" s="135">
        <v>0.4055631890238996</v>
      </c>
    </row>
    <row r="39" spans="1:57" ht="30">
      <c r="A39" s="133" t="s">
        <v>178</v>
      </c>
      <c r="B39" s="134">
        <v>1559.5069999999998</v>
      </c>
      <c r="C39" s="134">
        <v>8.60947</v>
      </c>
      <c r="D39" s="134">
        <v>-1550.8975299999997</v>
      </c>
      <c r="E39" s="135">
        <v>0.0055206356880732185</v>
      </c>
      <c r="F39" s="168">
        <v>0</v>
      </c>
      <c r="G39" s="134">
        <v>8.60947</v>
      </c>
      <c r="H39" s="134">
        <v>8.60947</v>
      </c>
      <c r="I39" s="135">
        <v>0</v>
      </c>
      <c r="J39" s="168">
        <v>218.67</v>
      </c>
      <c r="K39" s="134">
        <v>0</v>
      </c>
      <c r="L39" s="134">
        <v>-218.67</v>
      </c>
      <c r="M39" s="135">
        <v>0</v>
      </c>
      <c r="N39" s="168">
        <v>44.483</v>
      </c>
      <c r="O39" s="134">
        <v>0</v>
      </c>
      <c r="P39" s="134">
        <v>-44.483</v>
      </c>
      <c r="Q39" s="135">
        <v>0</v>
      </c>
      <c r="R39" s="168">
        <v>44.479</v>
      </c>
      <c r="S39" s="134">
        <v>0</v>
      </c>
      <c r="T39" s="134">
        <v>-44.479</v>
      </c>
      <c r="U39" s="135">
        <v>0</v>
      </c>
      <c r="V39" s="168">
        <v>107.698</v>
      </c>
      <c r="W39" s="134">
        <v>0</v>
      </c>
      <c r="X39" s="134">
        <v>-107.698</v>
      </c>
      <c r="Y39" s="135">
        <v>0</v>
      </c>
      <c r="Z39" s="168">
        <v>577.355</v>
      </c>
      <c r="AA39" s="134">
        <v>0</v>
      </c>
      <c r="AB39" s="134">
        <v>-577.355</v>
      </c>
      <c r="AC39" s="135">
        <v>0</v>
      </c>
      <c r="AD39" s="168">
        <v>146.493</v>
      </c>
      <c r="AE39" s="134">
        <v>0</v>
      </c>
      <c r="AF39" s="134">
        <v>-146.493</v>
      </c>
      <c r="AG39" s="135">
        <v>0</v>
      </c>
      <c r="AH39" s="168">
        <v>132.986</v>
      </c>
      <c r="AI39" s="134">
        <v>0</v>
      </c>
      <c r="AJ39" s="134">
        <v>-132.986</v>
      </c>
      <c r="AK39" s="135">
        <v>0</v>
      </c>
      <c r="AL39" s="168">
        <v>30.017</v>
      </c>
      <c r="AM39" s="134">
        <v>0</v>
      </c>
      <c r="AN39" s="134">
        <v>-30.017</v>
      </c>
      <c r="AO39" s="135">
        <v>0</v>
      </c>
      <c r="AP39" s="168">
        <v>74.871</v>
      </c>
      <c r="AQ39" s="134">
        <v>0</v>
      </c>
      <c r="AR39" s="134">
        <v>-74.871</v>
      </c>
      <c r="AS39" s="135">
        <v>0</v>
      </c>
      <c r="AT39" s="168">
        <v>19.311</v>
      </c>
      <c r="AU39" s="134">
        <v>0</v>
      </c>
      <c r="AV39" s="134">
        <v>-19.311</v>
      </c>
      <c r="AW39" s="135">
        <v>0</v>
      </c>
      <c r="AX39" s="168">
        <v>9.166</v>
      </c>
      <c r="AY39" s="134">
        <v>0</v>
      </c>
      <c r="AZ39" s="134">
        <v>-9.166</v>
      </c>
      <c r="BA39" s="135">
        <v>0</v>
      </c>
      <c r="BB39" s="168">
        <v>153.978</v>
      </c>
      <c r="BC39" s="134">
        <v>0</v>
      </c>
      <c r="BD39" s="134">
        <v>-153.978</v>
      </c>
      <c r="BE39" s="135">
        <v>0</v>
      </c>
    </row>
    <row r="40" spans="1:57" ht="15">
      <c r="A40" s="133" t="s">
        <v>179</v>
      </c>
      <c r="B40" s="134">
        <v>2588.958</v>
      </c>
      <c r="C40" s="134">
        <v>4229.605920000001</v>
      </c>
      <c r="D40" s="134">
        <v>1640.6479200000008</v>
      </c>
      <c r="E40" s="135">
        <v>1.633709747319192</v>
      </c>
      <c r="F40" s="168">
        <v>0</v>
      </c>
      <c r="G40" s="134">
        <v>2.51083</v>
      </c>
      <c r="H40" s="134">
        <v>2.51083</v>
      </c>
      <c r="I40" s="135">
        <v>0</v>
      </c>
      <c r="J40" s="168">
        <v>1573.592</v>
      </c>
      <c r="K40" s="134">
        <v>2662.5504</v>
      </c>
      <c r="L40" s="134">
        <v>1088.9584</v>
      </c>
      <c r="M40" s="135">
        <v>1.6920208033594477</v>
      </c>
      <c r="N40" s="168">
        <v>13.696</v>
      </c>
      <c r="O40" s="134">
        <v>16.52064</v>
      </c>
      <c r="P40" s="134">
        <v>2.8246400000000005</v>
      </c>
      <c r="Q40" s="135">
        <v>1.2062383177570093</v>
      </c>
      <c r="R40" s="168">
        <v>23.428</v>
      </c>
      <c r="S40" s="134">
        <v>43.80549</v>
      </c>
      <c r="T40" s="134">
        <v>20.377489999999998</v>
      </c>
      <c r="U40" s="135">
        <v>1.8697921290763189</v>
      </c>
      <c r="V40" s="168">
        <v>86.98</v>
      </c>
      <c r="W40" s="134">
        <v>229.58989000000003</v>
      </c>
      <c r="X40" s="134">
        <v>142.60989</v>
      </c>
      <c r="Y40" s="135">
        <v>2.6395710508162797</v>
      </c>
      <c r="Z40" s="168">
        <v>297.233</v>
      </c>
      <c r="AA40" s="134">
        <v>442.03952000000004</v>
      </c>
      <c r="AB40" s="134">
        <v>144.80652000000003</v>
      </c>
      <c r="AC40" s="135">
        <v>1.4871818405089612</v>
      </c>
      <c r="AD40" s="168">
        <v>66.765</v>
      </c>
      <c r="AE40" s="134">
        <v>88.26733</v>
      </c>
      <c r="AF40" s="134">
        <v>21.50233</v>
      </c>
      <c r="AG40" s="135">
        <v>1.3220599116303453</v>
      </c>
      <c r="AH40" s="168">
        <v>117.429</v>
      </c>
      <c r="AI40" s="134">
        <v>254.86706</v>
      </c>
      <c r="AJ40" s="134">
        <v>137.43806</v>
      </c>
      <c r="AK40" s="135">
        <v>2.170392833116181</v>
      </c>
      <c r="AL40" s="168">
        <v>15.108</v>
      </c>
      <c r="AM40" s="134">
        <v>28.83421</v>
      </c>
      <c r="AN40" s="134">
        <v>13.726209999999998</v>
      </c>
      <c r="AO40" s="135">
        <v>1.9085391845379929</v>
      </c>
      <c r="AP40" s="168">
        <v>11.582</v>
      </c>
      <c r="AQ40" s="134">
        <v>10.255270000000001</v>
      </c>
      <c r="AR40" s="134">
        <v>-1.3267299999999995</v>
      </c>
      <c r="AS40" s="135">
        <v>0.8854489725436022</v>
      </c>
      <c r="AT40" s="168">
        <v>172.666</v>
      </c>
      <c r="AU40" s="134">
        <v>177.27472</v>
      </c>
      <c r="AV40" s="134">
        <v>4.608720000000005</v>
      </c>
      <c r="AW40" s="135">
        <v>1.0266915316275353</v>
      </c>
      <c r="AX40" s="168">
        <v>192.863</v>
      </c>
      <c r="AY40" s="134">
        <v>248.20986</v>
      </c>
      <c r="AZ40" s="134">
        <v>55.34685999999999</v>
      </c>
      <c r="BA40" s="135">
        <v>1.286975002981391</v>
      </c>
      <c r="BB40" s="168">
        <v>17.616</v>
      </c>
      <c r="BC40" s="134">
        <v>24.8807</v>
      </c>
      <c r="BD40" s="134">
        <v>7.264700000000001</v>
      </c>
      <c r="BE40" s="135">
        <v>1.4123921435059037</v>
      </c>
    </row>
    <row r="41" spans="1:57" ht="30">
      <c r="A41" s="133" t="s">
        <v>180</v>
      </c>
      <c r="B41" s="134">
        <v>0</v>
      </c>
      <c r="C41" s="134">
        <v>-1631.1533700000002</v>
      </c>
      <c r="D41" s="134">
        <v>-1631.1533700000002</v>
      </c>
      <c r="E41" s="135">
        <v>0</v>
      </c>
      <c r="F41" s="168">
        <v>0</v>
      </c>
      <c r="G41" s="134">
        <v>-1631.1533700000002</v>
      </c>
      <c r="H41" s="134">
        <v>-1631.1533700000002</v>
      </c>
      <c r="I41" s="135">
        <v>0</v>
      </c>
      <c r="J41" s="168">
        <v>0</v>
      </c>
      <c r="K41" s="134">
        <v>0</v>
      </c>
      <c r="L41" s="134">
        <v>0</v>
      </c>
      <c r="M41" s="135">
        <v>0</v>
      </c>
      <c r="N41" s="168">
        <v>0</v>
      </c>
      <c r="O41" s="134">
        <v>0</v>
      </c>
      <c r="P41" s="134">
        <v>0</v>
      </c>
      <c r="Q41" s="135">
        <v>0</v>
      </c>
      <c r="R41" s="168">
        <v>0</v>
      </c>
      <c r="S41" s="134">
        <v>0</v>
      </c>
      <c r="T41" s="134">
        <v>0</v>
      </c>
      <c r="U41" s="135">
        <v>0</v>
      </c>
      <c r="V41" s="168">
        <v>0</v>
      </c>
      <c r="W41" s="134">
        <v>0</v>
      </c>
      <c r="X41" s="134">
        <v>0</v>
      </c>
      <c r="Y41" s="135">
        <v>0</v>
      </c>
      <c r="Z41" s="168">
        <v>0</v>
      </c>
      <c r="AA41" s="134">
        <v>0</v>
      </c>
      <c r="AB41" s="134">
        <v>0</v>
      </c>
      <c r="AC41" s="135">
        <v>0</v>
      </c>
      <c r="AD41" s="168">
        <v>0</v>
      </c>
      <c r="AE41" s="134">
        <v>0</v>
      </c>
      <c r="AF41" s="134">
        <v>0</v>
      </c>
      <c r="AG41" s="135">
        <v>0</v>
      </c>
      <c r="AH41" s="168">
        <v>0</v>
      </c>
      <c r="AI41" s="134">
        <v>0</v>
      </c>
      <c r="AJ41" s="134">
        <v>0</v>
      </c>
      <c r="AK41" s="135">
        <v>0</v>
      </c>
      <c r="AL41" s="168">
        <v>0</v>
      </c>
      <c r="AM41" s="134">
        <v>0</v>
      </c>
      <c r="AN41" s="134">
        <v>0</v>
      </c>
      <c r="AO41" s="135">
        <v>0</v>
      </c>
      <c r="AP41" s="168">
        <v>0</v>
      </c>
      <c r="AQ41" s="134">
        <v>0</v>
      </c>
      <c r="AR41" s="134">
        <v>0</v>
      </c>
      <c r="AS41" s="135">
        <v>0</v>
      </c>
      <c r="AT41" s="168">
        <v>0</v>
      </c>
      <c r="AU41" s="134">
        <v>0</v>
      </c>
      <c r="AV41" s="134">
        <v>0</v>
      </c>
      <c r="AW41" s="135">
        <v>0</v>
      </c>
      <c r="AX41" s="168">
        <v>0</v>
      </c>
      <c r="AY41" s="134">
        <v>0</v>
      </c>
      <c r="AZ41" s="134">
        <v>0</v>
      </c>
      <c r="BA41" s="135">
        <v>0</v>
      </c>
      <c r="BB41" s="168">
        <v>0</v>
      </c>
      <c r="BC41" s="134">
        <v>0</v>
      </c>
      <c r="BD41" s="134">
        <v>0</v>
      </c>
      <c r="BE41" s="135">
        <v>0</v>
      </c>
    </row>
    <row r="42" spans="1:57" ht="15">
      <c r="A42" s="133" t="s">
        <v>181</v>
      </c>
      <c r="B42" s="134">
        <v>32289.595000000005</v>
      </c>
      <c r="C42" s="134">
        <v>28051.770249999994</v>
      </c>
      <c r="D42" s="134">
        <v>-4237.824750000011</v>
      </c>
      <c r="E42" s="135">
        <v>0.8687557168183742</v>
      </c>
      <c r="F42" s="168">
        <v>21472.554</v>
      </c>
      <c r="G42" s="134">
        <v>18834.726509999997</v>
      </c>
      <c r="H42" s="134">
        <v>-2637.8274900000033</v>
      </c>
      <c r="I42" s="135">
        <v>0.8771535286393969</v>
      </c>
      <c r="J42" s="168">
        <v>0</v>
      </c>
      <c r="K42" s="134">
        <v>1.7921099999999999</v>
      </c>
      <c r="L42" s="134">
        <v>1.7921099999999999</v>
      </c>
      <c r="M42" s="135">
        <v>0</v>
      </c>
      <c r="N42" s="168">
        <v>338.472</v>
      </c>
      <c r="O42" s="134">
        <v>317.33823000000007</v>
      </c>
      <c r="P42" s="134">
        <v>-21.133769999999913</v>
      </c>
      <c r="Q42" s="135">
        <v>0.93756124583422</v>
      </c>
      <c r="R42" s="168">
        <v>1158.82</v>
      </c>
      <c r="S42" s="134">
        <v>925.7331399999999</v>
      </c>
      <c r="T42" s="134">
        <v>-233.08686</v>
      </c>
      <c r="U42" s="135">
        <v>0.7988584422084534</v>
      </c>
      <c r="V42" s="168">
        <v>0</v>
      </c>
      <c r="W42" s="134">
        <v>0.2612</v>
      </c>
      <c r="X42" s="134">
        <v>0.2612</v>
      </c>
      <c r="Y42" s="135">
        <v>0</v>
      </c>
      <c r="Z42" s="168">
        <v>0</v>
      </c>
      <c r="AA42" s="134">
        <v>0</v>
      </c>
      <c r="AB42" s="134">
        <v>0</v>
      </c>
      <c r="AC42" s="135">
        <v>0</v>
      </c>
      <c r="AD42" s="168">
        <v>0</v>
      </c>
      <c r="AE42" s="134">
        <v>0</v>
      </c>
      <c r="AF42" s="134">
        <v>0</v>
      </c>
      <c r="AG42" s="135">
        <v>0</v>
      </c>
      <c r="AH42" s="168">
        <v>1989.668</v>
      </c>
      <c r="AI42" s="134">
        <v>2005.9657299999997</v>
      </c>
      <c r="AJ42" s="134">
        <v>16.297729999999774</v>
      </c>
      <c r="AK42" s="135">
        <v>1.008191180639182</v>
      </c>
      <c r="AL42" s="168">
        <v>1524.979</v>
      </c>
      <c r="AM42" s="134">
        <v>1064.0526200000002</v>
      </c>
      <c r="AN42" s="134">
        <v>-460.9263799999999</v>
      </c>
      <c r="AO42" s="135">
        <v>0.697749031298136</v>
      </c>
      <c r="AP42" s="168">
        <v>1186.242</v>
      </c>
      <c r="AQ42" s="134">
        <v>963.5325700000001</v>
      </c>
      <c r="AR42" s="134">
        <v>-222.70942999999988</v>
      </c>
      <c r="AS42" s="135">
        <v>0.8122563271238079</v>
      </c>
      <c r="AT42" s="168">
        <v>665.042</v>
      </c>
      <c r="AU42" s="134">
        <v>484.33641</v>
      </c>
      <c r="AV42" s="134">
        <v>-180.70559000000003</v>
      </c>
      <c r="AW42" s="135">
        <v>0.7282794319757248</v>
      </c>
      <c r="AX42" s="168">
        <v>1046.846</v>
      </c>
      <c r="AY42" s="134">
        <v>1221.6843</v>
      </c>
      <c r="AZ42" s="134">
        <v>174.8382999999999</v>
      </c>
      <c r="BA42" s="135">
        <v>1.167014345949643</v>
      </c>
      <c r="BB42" s="168">
        <v>2906.972</v>
      </c>
      <c r="BC42" s="134">
        <v>2232.34743</v>
      </c>
      <c r="BD42" s="134">
        <v>-674.6245700000004</v>
      </c>
      <c r="BE42" s="135">
        <v>0.7679287691797512</v>
      </c>
    </row>
    <row r="43" spans="1:57" ht="15">
      <c r="A43" s="133" t="s">
        <v>182</v>
      </c>
      <c r="B43" s="134">
        <v>19735.427</v>
      </c>
      <c r="C43" s="134">
        <v>17744.111419999997</v>
      </c>
      <c r="D43" s="134">
        <v>-1991.3155800000022</v>
      </c>
      <c r="E43" s="135">
        <v>0.8990994428445859</v>
      </c>
      <c r="F43" s="168">
        <v>12194.988</v>
      </c>
      <c r="G43" s="134">
        <v>10051.747229999999</v>
      </c>
      <c r="H43" s="134">
        <v>-2143.2407700000003</v>
      </c>
      <c r="I43" s="135">
        <v>0.8242523264475536</v>
      </c>
      <c r="J43" s="168">
        <v>0</v>
      </c>
      <c r="K43" s="134">
        <v>525.52403</v>
      </c>
      <c r="L43" s="134">
        <v>525.52403</v>
      </c>
      <c r="M43" s="135">
        <v>0</v>
      </c>
      <c r="N43" s="168">
        <v>714.612</v>
      </c>
      <c r="O43" s="134">
        <v>621.91927</v>
      </c>
      <c r="P43" s="134">
        <v>-92.69272999999998</v>
      </c>
      <c r="Q43" s="135">
        <v>0.8702894297884727</v>
      </c>
      <c r="R43" s="168">
        <v>1061.602</v>
      </c>
      <c r="S43" s="134">
        <v>813.61695</v>
      </c>
      <c r="T43" s="134">
        <v>-247.98505000000011</v>
      </c>
      <c r="U43" s="135">
        <v>0.7664048767805636</v>
      </c>
      <c r="V43" s="168">
        <v>0</v>
      </c>
      <c r="W43" s="134">
        <v>121.74971000000001</v>
      </c>
      <c r="X43" s="134">
        <v>121.74971000000001</v>
      </c>
      <c r="Y43" s="135">
        <v>0</v>
      </c>
      <c r="Z43" s="168">
        <v>0</v>
      </c>
      <c r="AA43" s="134">
        <v>132.68082</v>
      </c>
      <c r="AB43" s="134">
        <v>132.68082</v>
      </c>
      <c r="AC43" s="135">
        <v>0</v>
      </c>
      <c r="AD43" s="168">
        <v>0</v>
      </c>
      <c r="AE43" s="134">
        <v>158.57748</v>
      </c>
      <c r="AF43" s="134">
        <v>158.57748</v>
      </c>
      <c r="AG43" s="135">
        <v>0</v>
      </c>
      <c r="AH43" s="168">
        <v>1016.169</v>
      </c>
      <c r="AI43" s="134">
        <v>1129.1587900000002</v>
      </c>
      <c r="AJ43" s="134">
        <v>112.9897900000002</v>
      </c>
      <c r="AK43" s="135">
        <v>1.1111919277206845</v>
      </c>
      <c r="AL43" s="168">
        <v>1040.726</v>
      </c>
      <c r="AM43" s="134">
        <v>915.8615999999998</v>
      </c>
      <c r="AN43" s="134">
        <v>-124.86440000000027</v>
      </c>
      <c r="AO43" s="135">
        <v>0.8800218309141885</v>
      </c>
      <c r="AP43" s="168">
        <v>1181.157</v>
      </c>
      <c r="AQ43" s="134">
        <v>1028.35492</v>
      </c>
      <c r="AR43" s="134">
        <v>-152.80207999999993</v>
      </c>
      <c r="AS43" s="135">
        <v>0.8706335567583311</v>
      </c>
      <c r="AT43" s="168">
        <v>939.965</v>
      </c>
      <c r="AU43" s="134">
        <v>830.49303</v>
      </c>
      <c r="AV43" s="134">
        <v>-109.47197000000006</v>
      </c>
      <c r="AW43" s="135">
        <v>0.8835361210257828</v>
      </c>
      <c r="AX43" s="168">
        <v>820.939</v>
      </c>
      <c r="AY43" s="134">
        <v>701.7546799999999</v>
      </c>
      <c r="AZ43" s="134">
        <v>-119.18432000000007</v>
      </c>
      <c r="BA43" s="135">
        <v>0.8548195176499106</v>
      </c>
      <c r="BB43" s="168">
        <v>765.269</v>
      </c>
      <c r="BC43" s="134">
        <v>712.6729099999999</v>
      </c>
      <c r="BD43" s="134">
        <v>-52.59609000000012</v>
      </c>
      <c r="BE43" s="135">
        <v>0.9312711085905738</v>
      </c>
    </row>
    <row r="44" spans="1:57" ht="45">
      <c r="A44" s="133" t="s">
        <v>183</v>
      </c>
      <c r="B44" s="134">
        <v>14028.381</v>
      </c>
      <c r="C44" s="134">
        <v>8143.657799999999</v>
      </c>
      <c r="D44" s="134">
        <v>-5884.7232</v>
      </c>
      <c r="E44" s="135">
        <v>0.5805130185728488</v>
      </c>
      <c r="F44" s="168">
        <v>12821.248</v>
      </c>
      <c r="G44" s="134">
        <v>7429.19255</v>
      </c>
      <c r="H44" s="134">
        <v>-5392.05545</v>
      </c>
      <c r="I44" s="135">
        <v>0.5794437912752332</v>
      </c>
      <c r="J44" s="168">
        <v>0</v>
      </c>
      <c r="K44" s="134">
        <v>0</v>
      </c>
      <c r="L44" s="134">
        <v>0</v>
      </c>
      <c r="M44" s="135">
        <v>0</v>
      </c>
      <c r="N44" s="168">
        <v>42.094</v>
      </c>
      <c r="O44" s="134">
        <v>45.07392</v>
      </c>
      <c r="P44" s="134">
        <v>2.97992</v>
      </c>
      <c r="Q44" s="135">
        <v>1.0707920368698627</v>
      </c>
      <c r="R44" s="168">
        <v>75.464</v>
      </c>
      <c r="S44" s="134">
        <v>94.14944</v>
      </c>
      <c r="T44" s="134">
        <v>18.68544</v>
      </c>
      <c r="U44" s="135">
        <v>1.2476073359482667</v>
      </c>
      <c r="V44" s="168">
        <v>0</v>
      </c>
      <c r="W44" s="134">
        <v>0</v>
      </c>
      <c r="X44" s="134">
        <v>0</v>
      </c>
      <c r="Y44" s="135">
        <v>0</v>
      </c>
      <c r="Z44" s="168">
        <v>0</v>
      </c>
      <c r="AA44" s="134">
        <v>0</v>
      </c>
      <c r="AB44" s="134">
        <v>0</v>
      </c>
      <c r="AC44" s="135">
        <v>0</v>
      </c>
      <c r="AD44" s="168">
        <v>0</v>
      </c>
      <c r="AE44" s="134">
        <v>0</v>
      </c>
      <c r="AF44" s="134">
        <v>0</v>
      </c>
      <c r="AG44" s="135">
        <v>0</v>
      </c>
      <c r="AH44" s="168">
        <v>756.143</v>
      </c>
      <c r="AI44" s="134">
        <v>263.48022</v>
      </c>
      <c r="AJ44" s="134">
        <v>-492.66278000000005</v>
      </c>
      <c r="AK44" s="135">
        <v>0.34845289845968286</v>
      </c>
      <c r="AL44" s="168">
        <v>80.245</v>
      </c>
      <c r="AM44" s="134">
        <v>102.56074000000001</v>
      </c>
      <c r="AN44" s="134">
        <v>22.315740000000005</v>
      </c>
      <c r="AO44" s="135">
        <v>1.2780950838058447</v>
      </c>
      <c r="AP44" s="168">
        <v>91.446</v>
      </c>
      <c r="AQ44" s="134">
        <v>79.09826</v>
      </c>
      <c r="AR44" s="134">
        <v>-12.347740000000002</v>
      </c>
      <c r="AS44" s="135">
        <v>0.8649723333989459</v>
      </c>
      <c r="AT44" s="168">
        <v>76.426</v>
      </c>
      <c r="AU44" s="134">
        <v>55.98583</v>
      </c>
      <c r="AV44" s="134">
        <v>-20.440170000000002</v>
      </c>
      <c r="AW44" s="135">
        <v>0.7325495250307487</v>
      </c>
      <c r="AX44" s="168">
        <v>85.315</v>
      </c>
      <c r="AY44" s="134">
        <v>74.11684</v>
      </c>
      <c r="AZ44" s="134">
        <v>-11.198160000000001</v>
      </c>
      <c r="BA44" s="135">
        <v>0.8687433628318584</v>
      </c>
      <c r="BB44" s="168">
        <v>0</v>
      </c>
      <c r="BC44" s="134">
        <v>0</v>
      </c>
      <c r="BD44" s="134">
        <v>0</v>
      </c>
      <c r="BE44" s="135">
        <v>0</v>
      </c>
    </row>
    <row r="45" spans="1:57" ht="15">
      <c r="A45" s="133" t="s">
        <v>184</v>
      </c>
      <c r="B45" s="134">
        <v>8235.478</v>
      </c>
      <c r="C45" s="134">
        <v>8850.46979</v>
      </c>
      <c r="D45" s="134">
        <v>614.99179</v>
      </c>
      <c r="E45" s="135">
        <v>1.0746759070936744</v>
      </c>
      <c r="F45" s="168">
        <v>0</v>
      </c>
      <c r="G45" s="134">
        <v>0</v>
      </c>
      <c r="H45" s="134">
        <v>0</v>
      </c>
      <c r="I45" s="135">
        <v>0</v>
      </c>
      <c r="J45" s="168">
        <v>5100.5</v>
      </c>
      <c r="K45" s="134">
        <v>5585.3521</v>
      </c>
      <c r="L45" s="134">
        <v>484.85210000000006</v>
      </c>
      <c r="M45" s="135">
        <v>1.0950597196353298</v>
      </c>
      <c r="N45" s="168">
        <v>209.5</v>
      </c>
      <c r="O45" s="134">
        <v>209.47578</v>
      </c>
      <c r="P45" s="134">
        <v>-0.024220000000013897</v>
      </c>
      <c r="Q45" s="135">
        <v>0.9998843914081145</v>
      </c>
      <c r="R45" s="168">
        <v>289.5</v>
      </c>
      <c r="S45" s="134">
        <v>301.275</v>
      </c>
      <c r="T45" s="134">
        <v>11.774999999999977</v>
      </c>
      <c r="U45" s="135">
        <v>1.0406735751295335</v>
      </c>
      <c r="V45" s="168">
        <v>138</v>
      </c>
      <c r="W45" s="134">
        <v>149.72220000000002</v>
      </c>
      <c r="X45" s="134">
        <v>11.722200000000015</v>
      </c>
      <c r="Y45" s="135">
        <v>1.0849434782608696</v>
      </c>
      <c r="Z45" s="168">
        <v>374.9</v>
      </c>
      <c r="AA45" s="134">
        <v>358.12890000000004</v>
      </c>
      <c r="AB45" s="134">
        <v>-16.771099999999933</v>
      </c>
      <c r="AC45" s="135">
        <v>0.9552651373699655</v>
      </c>
      <c r="AD45" s="168">
        <v>334.95</v>
      </c>
      <c r="AE45" s="134">
        <v>390.87943</v>
      </c>
      <c r="AF45" s="134">
        <v>55.929430000000025</v>
      </c>
      <c r="AG45" s="135">
        <v>1.166978444543962</v>
      </c>
      <c r="AH45" s="168">
        <v>205.3</v>
      </c>
      <c r="AI45" s="134">
        <v>216.9725</v>
      </c>
      <c r="AJ45" s="134">
        <v>11.672499999999985</v>
      </c>
      <c r="AK45" s="135">
        <v>1.0568558207501217</v>
      </c>
      <c r="AL45" s="168">
        <v>311.1</v>
      </c>
      <c r="AM45" s="134">
        <v>317.14198999999996</v>
      </c>
      <c r="AN45" s="134">
        <v>6.041989999999942</v>
      </c>
      <c r="AO45" s="135">
        <v>1.0194213757634198</v>
      </c>
      <c r="AP45" s="168">
        <v>265.828</v>
      </c>
      <c r="AQ45" s="134">
        <v>268.059</v>
      </c>
      <c r="AR45" s="134">
        <v>2.2310000000000514</v>
      </c>
      <c r="AS45" s="135">
        <v>1.0083926448681104</v>
      </c>
      <c r="AT45" s="168">
        <v>305.8</v>
      </c>
      <c r="AU45" s="134">
        <v>306.88259999999997</v>
      </c>
      <c r="AV45" s="134">
        <v>1.0825999999999567</v>
      </c>
      <c r="AW45" s="135">
        <v>1.0035402223675605</v>
      </c>
      <c r="AX45" s="168">
        <v>188.4</v>
      </c>
      <c r="AY45" s="134">
        <v>221.69029</v>
      </c>
      <c r="AZ45" s="134">
        <v>33.29029</v>
      </c>
      <c r="BA45" s="135">
        <v>1.1767000530785563</v>
      </c>
      <c r="BB45" s="168">
        <v>511.7</v>
      </c>
      <c r="BC45" s="134">
        <v>524.89</v>
      </c>
      <c r="BD45" s="134">
        <v>13.189999999999998</v>
      </c>
      <c r="BE45" s="135">
        <v>1.0257768223568497</v>
      </c>
    </row>
    <row r="46" spans="1:57" ht="15">
      <c r="A46" s="133" t="s">
        <v>185</v>
      </c>
      <c r="B46" s="134">
        <v>1912.4370000000004</v>
      </c>
      <c r="C46" s="134">
        <v>24876.09014</v>
      </c>
      <c r="D46" s="134">
        <v>22963.65314</v>
      </c>
      <c r="E46" s="135">
        <v>13.007534439042956</v>
      </c>
      <c r="F46" s="168">
        <v>0</v>
      </c>
      <c r="G46" s="134">
        <v>2E-05</v>
      </c>
      <c r="H46" s="134">
        <v>2E-05</v>
      </c>
      <c r="I46" s="135">
        <v>0</v>
      </c>
      <c r="J46" s="168">
        <v>486.5</v>
      </c>
      <c r="K46" s="134">
        <v>8923.09214</v>
      </c>
      <c r="L46" s="134">
        <v>8436.59214</v>
      </c>
      <c r="M46" s="135">
        <v>18.341402137718397</v>
      </c>
      <c r="N46" s="168">
        <v>81.456</v>
      </c>
      <c r="O46" s="134">
        <v>1179.55257</v>
      </c>
      <c r="P46" s="134">
        <v>1098.0965700000002</v>
      </c>
      <c r="Q46" s="135">
        <v>14.48085555391868</v>
      </c>
      <c r="R46" s="168">
        <v>42.28</v>
      </c>
      <c r="S46" s="134">
        <v>1758.8054399999999</v>
      </c>
      <c r="T46" s="134">
        <v>1716.52544</v>
      </c>
      <c r="U46" s="135">
        <v>41.59899337748344</v>
      </c>
      <c r="V46" s="168">
        <v>59.975</v>
      </c>
      <c r="W46" s="134">
        <v>722.81273</v>
      </c>
      <c r="X46" s="134">
        <v>662.83773</v>
      </c>
      <c r="Y46" s="135">
        <v>12.051900458524385</v>
      </c>
      <c r="Z46" s="168">
        <v>269.37</v>
      </c>
      <c r="AA46" s="134">
        <v>1442.73625</v>
      </c>
      <c r="AB46" s="134">
        <v>1173.36625</v>
      </c>
      <c r="AC46" s="135">
        <v>5.355964843895014</v>
      </c>
      <c r="AD46" s="168">
        <v>87.688</v>
      </c>
      <c r="AE46" s="134">
        <v>1629.65054</v>
      </c>
      <c r="AF46" s="134">
        <v>1541.96254</v>
      </c>
      <c r="AG46" s="135">
        <v>18.584647158106012</v>
      </c>
      <c r="AH46" s="168">
        <v>87.901</v>
      </c>
      <c r="AI46" s="134">
        <v>1820.77595</v>
      </c>
      <c r="AJ46" s="134">
        <v>1732.87495</v>
      </c>
      <c r="AK46" s="135">
        <v>20.71393897680345</v>
      </c>
      <c r="AL46" s="168">
        <v>86.99</v>
      </c>
      <c r="AM46" s="134">
        <v>1179.09676</v>
      </c>
      <c r="AN46" s="134">
        <v>1092.10676</v>
      </c>
      <c r="AO46" s="135">
        <v>13.554394298195195</v>
      </c>
      <c r="AP46" s="168">
        <v>92.316</v>
      </c>
      <c r="AQ46" s="134">
        <v>2209.58822</v>
      </c>
      <c r="AR46" s="134">
        <v>2117.2722200000003</v>
      </c>
      <c r="AS46" s="135">
        <v>23.935051562026086</v>
      </c>
      <c r="AT46" s="168">
        <v>114.545</v>
      </c>
      <c r="AU46" s="134">
        <v>615.16029</v>
      </c>
      <c r="AV46" s="134">
        <v>500.61529</v>
      </c>
      <c r="AW46" s="135">
        <v>5.37046828757257</v>
      </c>
      <c r="AX46" s="168">
        <v>163.246</v>
      </c>
      <c r="AY46" s="134">
        <v>1973.54153</v>
      </c>
      <c r="AZ46" s="134">
        <v>1810.2955299999999</v>
      </c>
      <c r="BA46" s="135">
        <v>12.089371439422711</v>
      </c>
      <c r="BB46" s="168">
        <v>340.17</v>
      </c>
      <c r="BC46" s="134">
        <v>1421.2776999999999</v>
      </c>
      <c r="BD46" s="134">
        <v>1081.1076999999998</v>
      </c>
      <c r="BE46" s="135">
        <v>4.1781394596819235</v>
      </c>
    </row>
    <row r="47" spans="1:57" ht="15.75" thickBot="1">
      <c r="A47" s="133" t="s">
        <v>186</v>
      </c>
      <c r="B47" s="134">
        <v>0</v>
      </c>
      <c r="C47" s="134">
        <v>44083.73976000005</v>
      </c>
      <c r="D47" s="134">
        <v>44083.73976000005</v>
      </c>
      <c r="E47" s="135">
        <v>0</v>
      </c>
      <c r="F47" s="168">
        <v>0</v>
      </c>
      <c r="G47" s="134">
        <v>40806.82707000005</v>
      </c>
      <c r="H47" s="134">
        <v>40806.82707000005</v>
      </c>
      <c r="I47" s="135">
        <v>0</v>
      </c>
      <c r="J47" s="168">
        <v>0</v>
      </c>
      <c r="K47" s="134">
        <v>1131.7077700000052</v>
      </c>
      <c r="L47" s="134">
        <v>1131.7077700000052</v>
      </c>
      <c r="M47" s="135">
        <v>0</v>
      </c>
      <c r="N47" s="168">
        <v>0</v>
      </c>
      <c r="O47" s="134">
        <v>118.695680000002</v>
      </c>
      <c r="P47" s="134">
        <v>118.695680000002</v>
      </c>
      <c r="Q47" s="135">
        <v>0</v>
      </c>
      <c r="R47" s="168">
        <v>0</v>
      </c>
      <c r="S47" s="134">
        <v>77.7323799999958</v>
      </c>
      <c r="T47" s="134">
        <v>77.7323799999958</v>
      </c>
      <c r="U47" s="135">
        <v>0</v>
      </c>
      <c r="V47" s="168">
        <v>0</v>
      </c>
      <c r="W47" s="134">
        <v>173.94505999999598</v>
      </c>
      <c r="X47" s="134">
        <v>173.94505999999598</v>
      </c>
      <c r="Y47" s="135">
        <v>0</v>
      </c>
      <c r="Z47" s="168">
        <v>0</v>
      </c>
      <c r="AA47" s="134">
        <v>443.4442100000046</v>
      </c>
      <c r="AB47" s="134">
        <v>443.4442100000046</v>
      </c>
      <c r="AC47" s="135">
        <v>0</v>
      </c>
      <c r="AD47" s="168">
        <v>0</v>
      </c>
      <c r="AE47" s="134">
        <v>87.76869999999926</v>
      </c>
      <c r="AF47" s="134">
        <v>87.76869999999926</v>
      </c>
      <c r="AG47" s="135">
        <v>0</v>
      </c>
      <c r="AH47" s="168">
        <v>0</v>
      </c>
      <c r="AI47" s="134">
        <v>158.72755000000447</v>
      </c>
      <c r="AJ47" s="134">
        <v>158.72755000000447</v>
      </c>
      <c r="AK47" s="135">
        <v>0</v>
      </c>
      <c r="AL47" s="168">
        <v>0</v>
      </c>
      <c r="AM47" s="134">
        <v>159.7189099999964</v>
      </c>
      <c r="AN47" s="134">
        <v>159.7189099999964</v>
      </c>
      <c r="AO47" s="135">
        <v>0</v>
      </c>
      <c r="AP47" s="168">
        <v>0</v>
      </c>
      <c r="AQ47" s="134">
        <v>107.21487999999523</v>
      </c>
      <c r="AR47" s="134">
        <v>107.21487999999523</v>
      </c>
      <c r="AS47" s="135">
        <v>0</v>
      </c>
      <c r="AT47" s="168">
        <v>0</v>
      </c>
      <c r="AU47" s="134">
        <v>281.8412600000016</v>
      </c>
      <c r="AV47" s="134">
        <v>281.8412600000016</v>
      </c>
      <c r="AW47" s="135">
        <v>0</v>
      </c>
      <c r="AX47" s="168">
        <v>0</v>
      </c>
      <c r="AY47" s="134">
        <v>402.1562199999988</v>
      </c>
      <c r="AZ47" s="134">
        <v>402.1562199999988</v>
      </c>
      <c r="BA47" s="135">
        <v>0</v>
      </c>
      <c r="BB47" s="168">
        <v>0</v>
      </c>
      <c r="BC47" s="134">
        <v>133.960070000004</v>
      </c>
      <c r="BD47" s="134">
        <v>133.960070000004</v>
      </c>
      <c r="BE47" s="135">
        <v>0</v>
      </c>
    </row>
    <row r="48" spans="1:57" ht="16.5" thickBot="1">
      <c r="A48" s="136" t="s">
        <v>187</v>
      </c>
      <c r="B48" s="48">
        <v>840505.5800000002</v>
      </c>
      <c r="C48" s="48">
        <v>1047863.7370200001</v>
      </c>
      <c r="D48" s="48">
        <v>207358.15701999993</v>
      </c>
      <c r="E48" s="49">
        <v>1.24670646091368</v>
      </c>
      <c r="F48" s="52">
        <v>611737.8609999999</v>
      </c>
      <c r="G48" s="48">
        <v>760978.83553</v>
      </c>
      <c r="H48" s="48">
        <v>149240.97453000012</v>
      </c>
      <c r="I48" s="49">
        <v>1.2439622983054177</v>
      </c>
      <c r="J48" s="52">
        <v>44763.640999999996</v>
      </c>
      <c r="K48" s="48">
        <v>60290.04656000001</v>
      </c>
      <c r="L48" s="48">
        <v>15526.405560000014</v>
      </c>
      <c r="M48" s="49">
        <v>1.3468530533519383</v>
      </c>
      <c r="N48" s="52">
        <v>15492.601999999999</v>
      </c>
      <c r="O48" s="48">
        <v>22883.73304</v>
      </c>
      <c r="P48" s="48">
        <v>7391.13104</v>
      </c>
      <c r="Q48" s="49">
        <v>1.4770748670881755</v>
      </c>
      <c r="R48" s="52">
        <v>15986.875999999998</v>
      </c>
      <c r="S48" s="48">
        <v>20274.866119999995</v>
      </c>
      <c r="T48" s="48">
        <v>4287.990119999997</v>
      </c>
      <c r="U48" s="49">
        <v>1.2682193894541995</v>
      </c>
      <c r="V48" s="52">
        <v>14106.999</v>
      </c>
      <c r="W48" s="48">
        <v>15517.507369999994</v>
      </c>
      <c r="X48" s="48">
        <v>1410.508369999994</v>
      </c>
      <c r="Y48" s="49">
        <v>1.0999864230514225</v>
      </c>
      <c r="Z48" s="52">
        <v>19240.659999999996</v>
      </c>
      <c r="AA48" s="48">
        <v>21747.12731</v>
      </c>
      <c r="AB48" s="48">
        <v>2506.4673100000036</v>
      </c>
      <c r="AC48" s="49">
        <v>1.1302693000136173</v>
      </c>
      <c r="AD48" s="52">
        <v>18564.453999999998</v>
      </c>
      <c r="AE48" s="48">
        <v>25482.175520000004</v>
      </c>
      <c r="AF48" s="48">
        <v>6917.721520000006</v>
      </c>
      <c r="AG48" s="49">
        <v>1.3726326408522442</v>
      </c>
      <c r="AH48" s="52">
        <v>15492.817000000006</v>
      </c>
      <c r="AI48" s="48">
        <v>18834.068670000008</v>
      </c>
      <c r="AJ48" s="48">
        <v>3341.2516700000015</v>
      </c>
      <c r="AK48" s="49">
        <v>1.215664567005471</v>
      </c>
      <c r="AL48" s="52">
        <v>14378.29</v>
      </c>
      <c r="AM48" s="48">
        <v>17225.611179999996</v>
      </c>
      <c r="AN48" s="48">
        <v>2847.3211799999954</v>
      </c>
      <c r="AO48" s="49">
        <v>1.1980291940140306</v>
      </c>
      <c r="AP48" s="52">
        <v>17117.837999999996</v>
      </c>
      <c r="AQ48" s="48">
        <v>20669.83763</v>
      </c>
      <c r="AR48" s="48">
        <v>3551.9996300000057</v>
      </c>
      <c r="AS48" s="49">
        <v>1.2075028184049883</v>
      </c>
      <c r="AT48" s="52">
        <v>16756.064</v>
      </c>
      <c r="AU48" s="48">
        <v>20449.56777000001</v>
      </c>
      <c r="AV48" s="48">
        <v>3693.5037700000103</v>
      </c>
      <c r="AW48" s="49">
        <v>1.2204278862864222</v>
      </c>
      <c r="AX48" s="52">
        <v>17203.268000000004</v>
      </c>
      <c r="AY48" s="48">
        <v>22172.52004999999</v>
      </c>
      <c r="AZ48" s="48">
        <v>4969.252049999985</v>
      </c>
      <c r="BA48" s="49">
        <v>1.2888551204340932</v>
      </c>
      <c r="BB48" s="52">
        <v>19664.210000000006</v>
      </c>
      <c r="BC48" s="48">
        <v>21337.840270000004</v>
      </c>
      <c r="BD48" s="48">
        <v>1673.6302699999978</v>
      </c>
      <c r="BE48" s="49">
        <v>1.085110475834015</v>
      </c>
    </row>
    <row r="49" spans="1:57" ht="30">
      <c r="A49" s="133" t="s">
        <v>188</v>
      </c>
      <c r="B49" s="134">
        <v>401821.094</v>
      </c>
      <c r="C49" s="134">
        <v>400804</v>
      </c>
      <c r="D49" s="134">
        <v>-1017.0939999999828</v>
      </c>
      <c r="E49" s="135">
        <v>0.9974687889332162</v>
      </c>
      <c r="F49" s="168">
        <v>401821.094</v>
      </c>
      <c r="G49" s="134">
        <v>400804</v>
      </c>
      <c r="H49" s="134">
        <v>-1017.0939999999828</v>
      </c>
      <c r="I49" s="135">
        <v>0.9974687889332162</v>
      </c>
      <c r="J49" s="168">
        <v>0</v>
      </c>
      <c r="K49" s="134">
        <v>0</v>
      </c>
      <c r="L49" s="134">
        <v>0</v>
      </c>
      <c r="M49" s="135">
        <v>0</v>
      </c>
      <c r="N49" s="168">
        <v>0</v>
      </c>
      <c r="O49" s="134">
        <v>0</v>
      </c>
      <c r="P49" s="134">
        <v>0</v>
      </c>
      <c r="Q49" s="135">
        <v>0</v>
      </c>
      <c r="R49" s="168">
        <v>0</v>
      </c>
      <c r="S49" s="134">
        <v>0</v>
      </c>
      <c r="T49" s="134">
        <v>0</v>
      </c>
      <c r="U49" s="135">
        <v>0</v>
      </c>
      <c r="V49" s="168">
        <v>0</v>
      </c>
      <c r="W49" s="134">
        <v>0</v>
      </c>
      <c r="X49" s="134">
        <v>0</v>
      </c>
      <c r="Y49" s="135">
        <v>0</v>
      </c>
      <c r="Z49" s="168">
        <v>0</v>
      </c>
      <c r="AA49" s="134">
        <v>0</v>
      </c>
      <c r="AB49" s="134">
        <v>0</v>
      </c>
      <c r="AC49" s="135">
        <v>0</v>
      </c>
      <c r="AD49" s="168">
        <v>0</v>
      </c>
      <c r="AE49" s="134">
        <v>0</v>
      </c>
      <c r="AF49" s="134">
        <v>0</v>
      </c>
      <c r="AG49" s="135">
        <v>0</v>
      </c>
      <c r="AH49" s="168">
        <v>0</v>
      </c>
      <c r="AI49" s="134">
        <v>0</v>
      </c>
      <c r="AJ49" s="134">
        <v>0</v>
      </c>
      <c r="AK49" s="135">
        <v>0</v>
      </c>
      <c r="AL49" s="168">
        <v>0</v>
      </c>
      <c r="AM49" s="134">
        <v>0</v>
      </c>
      <c r="AN49" s="134">
        <v>0</v>
      </c>
      <c r="AO49" s="135">
        <v>0</v>
      </c>
      <c r="AP49" s="168">
        <v>0</v>
      </c>
      <c r="AQ49" s="134">
        <v>0</v>
      </c>
      <c r="AR49" s="134">
        <v>0</v>
      </c>
      <c r="AS49" s="135">
        <v>0</v>
      </c>
      <c r="AT49" s="168">
        <v>0</v>
      </c>
      <c r="AU49" s="134">
        <v>0</v>
      </c>
      <c r="AV49" s="134">
        <v>0</v>
      </c>
      <c r="AW49" s="135">
        <v>0</v>
      </c>
      <c r="AX49" s="168">
        <v>0</v>
      </c>
      <c r="AY49" s="134">
        <v>0</v>
      </c>
      <c r="AZ49" s="134">
        <v>0</v>
      </c>
      <c r="BA49" s="135">
        <v>0</v>
      </c>
      <c r="BB49" s="168">
        <v>0</v>
      </c>
      <c r="BC49" s="134">
        <v>0</v>
      </c>
      <c r="BD49" s="134">
        <v>0</v>
      </c>
      <c r="BE49" s="135">
        <v>0</v>
      </c>
    </row>
    <row r="50" spans="1:57" ht="30">
      <c r="A50" s="137" t="s">
        <v>189</v>
      </c>
      <c r="B50" s="138">
        <v>233071.07</v>
      </c>
      <c r="C50" s="138">
        <v>231583</v>
      </c>
      <c r="D50" s="138">
        <v>-1488.070000000007</v>
      </c>
      <c r="E50" s="139">
        <v>0.9936153809222226</v>
      </c>
      <c r="F50" s="171">
        <v>233071.07</v>
      </c>
      <c r="G50" s="138">
        <v>231583</v>
      </c>
      <c r="H50" s="138">
        <v>-1488.070000000007</v>
      </c>
      <c r="I50" s="139">
        <v>0.9936153809222226</v>
      </c>
      <c r="J50" s="171">
        <v>0</v>
      </c>
      <c r="K50" s="138">
        <v>0</v>
      </c>
      <c r="L50" s="138">
        <v>0</v>
      </c>
      <c r="M50" s="139">
        <v>0</v>
      </c>
      <c r="N50" s="171">
        <v>0</v>
      </c>
      <c r="O50" s="138">
        <v>0</v>
      </c>
      <c r="P50" s="138">
        <v>0</v>
      </c>
      <c r="Q50" s="139">
        <v>0</v>
      </c>
      <c r="R50" s="171">
        <v>0</v>
      </c>
      <c r="S50" s="138">
        <v>0</v>
      </c>
      <c r="T50" s="138">
        <v>0</v>
      </c>
      <c r="U50" s="139">
        <v>0</v>
      </c>
      <c r="V50" s="171">
        <v>0</v>
      </c>
      <c r="W50" s="138">
        <v>0</v>
      </c>
      <c r="X50" s="138">
        <v>0</v>
      </c>
      <c r="Y50" s="139">
        <v>0</v>
      </c>
      <c r="Z50" s="171">
        <v>0</v>
      </c>
      <c r="AA50" s="138">
        <v>0</v>
      </c>
      <c r="AB50" s="138">
        <v>0</v>
      </c>
      <c r="AC50" s="139">
        <v>0</v>
      </c>
      <c r="AD50" s="171">
        <v>0</v>
      </c>
      <c r="AE50" s="138">
        <v>0</v>
      </c>
      <c r="AF50" s="138">
        <v>0</v>
      </c>
      <c r="AG50" s="139">
        <v>0</v>
      </c>
      <c r="AH50" s="171">
        <v>0</v>
      </c>
      <c r="AI50" s="138">
        <v>0</v>
      </c>
      <c r="AJ50" s="138">
        <v>0</v>
      </c>
      <c r="AK50" s="139">
        <v>0</v>
      </c>
      <c r="AL50" s="171">
        <v>0</v>
      </c>
      <c r="AM50" s="138">
        <v>0</v>
      </c>
      <c r="AN50" s="138">
        <v>0</v>
      </c>
      <c r="AO50" s="139">
        <v>0</v>
      </c>
      <c r="AP50" s="171">
        <v>0</v>
      </c>
      <c r="AQ50" s="138">
        <v>0</v>
      </c>
      <c r="AR50" s="138">
        <v>0</v>
      </c>
      <c r="AS50" s="139">
        <v>0</v>
      </c>
      <c r="AT50" s="171">
        <v>0</v>
      </c>
      <c r="AU50" s="138">
        <v>0</v>
      </c>
      <c r="AV50" s="138">
        <v>0</v>
      </c>
      <c r="AW50" s="139">
        <v>0</v>
      </c>
      <c r="AX50" s="171">
        <v>0</v>
      </c>
      <c r="AY50" s="138">
        <v>0</v>
      </c>
      <c r="AZ50" s="138">
        <v>0</v>
      </c>
      <c r="BA50" s="139">
        <v>0</v>
      </c>
      <c r="BB50" s="171">
        <v>0</v>
      </c>
      <c r="BC50" s="138">
        <v>0</v>
      </c>
      <c r="BD50" s="138">
        <v>0</v>
      </c>
      <c r="BE50" s="139">
        <v>0</v>
      </c>
    </row>
    <row r="51" spans="1:57" ht="30">
      <c r="A51" s="137" t="s">
        <v>190</v>
      </c>
      <c r="B51" s="138">
        <v>669701.8230000001</v>
      </c>
      <c r="C51" s="138">
        <v>628520.564</v>
      </c>
      <c r="D51" s="138">
        <v>-41181.25900000008</v>
      </c>
      <c r="E51" s="139">
        <v>0.9385080679405585</v>
      </c>
      <c r="F51" s="171">
        <v>0</v>
      </c>
      <c r="G51" s="138">
        <v>0</v>
      </c>
      <c r="H51" s="138">
        <v>0</v>
      </c>
      <c r="I51" s="139">
        <v>0</v>
      </c>
      <c r="J51" s="171">
        <v>136881.564</v>
      </c>
      <c r="K51" s="138">
        <v>124300.036</v>
      </c>
      <c r="L51" s="138">
        <v>-12581.52800000002</v>
      </c>
      <c r="M51" s="139">
        <v>0.908084568642129</v>
      </c>
      <c r="N51" s="171">
        <v>34790.633</v>
      </c>
      <c r="O51" s="138">
        <v>29086.354</v>
      </c>
      <c r="P51" s="138">
        <v>-5704.279000000002</v>
      </c>
      <c r="Q51" s="139">
        <v>0.8360398041622294</v>
      </c>
      <c r="R51" s="171">
        <v>52375.085</v>
      </c>
      <c r="S51" s="138">
        <v>49854.207</v>
      </c>
      <c r="T51" s="138">
        <v>-2520.877999999997</v>
      </c>
      <c r="U51" s="139">
        <v>0.9518687559170549</v>
      </c>
      <c r="V51" s="171">
        <v>39404.33</v>
      </c>
      <c r="W51" s="138">
        <v>39133.091</v>
      </c>
      <c r="X51" s="138">
        <v>-271.2390000000014</v>
      </c>
      <c r="Y51" s="139">
        <v>0.9931165179055195</v>
      </c>
      <c r="Z51" s="171">
        <v>56584.09</v>
      </c>
      <c r="AA51" s="138">
        <v>55660.358</v>
      </c>
      <c r="AB51" s="138">
        <v>-923.7319999999963</v>
      </c>
      <c r="AC51" s="139">
        <v>0.9836750577768416</v>
      </c>
      <c r="AD51" s="171">
        <v>54051.288</v>
      </c>
      <c r="AE51" s="138">
        <v>45202.185</v>
      </c>
      <c r="AF51" s="138">
        <v>-8849.103000000003</v>
      </c>
      <c r="AG51" s="139">
        <v>0.8362832167847692</v>
      </c>
      <c r="AH51" s="171">
        <v>50893.201</v>
      </c>
      <c r="AI51" s="138">
        <v>47551.091</v>
      </c>
      <c r="AJ51" s="138">
        <v>-3342.1100000000006</v>
      </c>
      <c r="AK51" s="139">
        <v>0.934330913868043</v>
      </c>
      <c r="AL51" s="171">
        <v>46182.61</v>
      </c>
      <c r="AM51" s="138">
        <v>44507.727</v>
      </c>
      <c r="AN51" s="138">
        <v>-1674.8830000000016</v>
      </c>
      <c r="AO51" s="139">
        <v>0.9637334702391225</v>
      </c>
      <c r="AP51" s="171">
        <v>54244.944</v>
      </c>
      <c r="AQ51" s="138">
        <v>52532.995</v>
      </c>
      <c r="AR51" s="138">
        <v>-1711.9490000000005</v>
      </c>
      <c r="AS51" s="139">
        <v>0.9684403951085284</v>
      </c>
      <c r="AT51" s="171">
        <v>39387.344</v>
      </c>
      <c r="AU51" s="138">
        <v>39383.98</v>
      </c>
      <c r="AV51" s="138">
        <v>-3.363999999994121</v>
      </c>
      <c r="AW51" s="139">
        <v>0.9999145918546832</v>
      </c>
      <c r="AX51" s="171">
        <v>42068.14</v>
      </c>
      <c r="AY51" s="138">
        <v>39558.282</v>
      </c>
      <c r="AZ51" s="138">
        <v>-2509.858</v>
      </c>
      <c r="BA51" s="139">
        <v>0.9403382702444177</v>
      </c>
      <c r="BB51" s="171">
        <v>62838.594</v>
      </c>
      <c r="BC51" s="138">
        <v>61750.258</v>
      </c>
      <c r="BD51" s="138">
        <v>-1088.3359999999957</v>
      </c>
      <c r="BE51" s="139">
        <v>0.9826804527166856</v>
      </c>
    </row>
    <row r="52" spans="1:57" ht="30">
      <c r="A52" s="140" t="s">
        <v>191</v>
      </c>
      <c r="B52" s="138">
        <v>233071.06999999995</v>
      </c>
      <c r="C52" s="138">
        <v>230883</v>
      </c>
      <c r="D52" s="138">
        <v>-2188.069999999949</v>
      </c>
      <c r="E52" s="139">
        <v>0.9906120051707835</v>
      </c>
      <c r="F52" s="171">
        <v>0</v>
      </c>
      <c r="G52" s="138">
        <v>0</v>
      </c>
      <c r="H52" s="138">
        <v>0</v>
      </c>
      <c r="I52" s="139">
        <v>0</v>
      </c>
      <c r="J52" s="171">
        <v>40828.678</v>
      </c>
      <c r="K52" s="138">
        <v>39894.136</v>
      </c>
      <c r="L52" s="138">
        <v>-934.5420000000013</v>
      </c>
      <c r="M52" s="139">
        <v>0.9771106475698282</v>
      </c>
      <c r="N52" s="171">
        <v>11313.118</v>
      </c>
      <c r="O52" s="138">
        <v>11237.197</v>
      </c>
      <c r="P52" s="138">
        <v>-75.92100000000028</v>
      </c>
      <c r="Q52" s="139">
        <v>0.9932891179955871</v>
      </c>
      <c r="R52" s="171">
        <v>16580.519</v>
      </c>
      <c r="S52" s="138">
        <v>16422.166</v>
      </c>
      <c r="T52" s="138">
        <v>-158.35299999999916</v>
      </c>
      <c r="U52" s="139">
        <v>0.990449454567737</v>
      </c>
      <c r="V52" s="171">
        <v>13709.621</v>
      </c>
      <c r="W52" s="138">
        <v>13636.626</v>
      </c>
      <c r="X52" s="138">
        <v>-72.99499999999898</v>
      </c>
      <c r="Y52" s="139">
        <v>0.9946756369122094</v>
      </c>
      <c r="Z52" s="171">
        <v>20356.746</v>
      </c>
      <c r="AA52" s="138">
        <v>20303.385</v>
      </c>
      <c r="AB52" s="138">
        <v>-53.361000000000786</v>
      </c>
      <c r="AC52" s="139">
        <v>0.9973787067933155</v>
      </c>
      <c r="AD52" s="171">
        <v>19221.716</v>
      </c>
      <c r="AE52" s="138">
        <v>19092.696</v>
      </c>
      <c r="AF52" s="138">
        <v>-129.02000000000044</v>
      </c>
      <c r="AG52" s="139">
        <v>0.9932878001110826</v>
      </c>
      <c r="AH52" s="171">
        <v>17745.614</v>
      </c>
      <c r="AI52" s="138">
        <v>17654.542</v>
      </c>
      <c r="AJ52" s="138">
        <v>-91.07200000000012</v>
      </c>
      <c r="AK52" s="139">
        <v>0.9948679149676083</v>
      </c>
      <c r="AL52" s="171">
        <v>16910.604</v>
      </c>
      <c r="AM52" s="138">
        <v>16645.858</v>
      </c>
      <c r="AN52" s="138">
        <v>-264.7459999999992</v>
      </c>
      <c r="AO52" s="139">
        <v>0.9843443794201556</v>
      </c>
      <c r="AP52" s="171">
        <v>17458.552</v>
      </c>
      <c r="AQ52" s="138">
        <v>17365.565</v>
      </c>
      <c r="AR52" s="138">
        <v>-92.98700000000099</v>
      </c>
      <c r="AS52" s="139">
        <v>0.9946738423667667</v>
      </c>
      <c r="AT52" s="171">
        <v>13904.704</v>
      </c>
      <c r="AU52" s="138">
        <v>13830.647</v>
      </c>
      <c r="AV52" s="138">
        <v>-74.05699999999888</v>
      </c>
      <c r="AW52" s="139">
        <v>0.9946739606970418</v>
      </c>
      <c r="AX52" s="171">
        <v>20938.384</v>
      </c>
      <c r="AY52" s="138">
        <v>20826.798</v>
      </c>
      <c r="AZ52" s="138">
        <v>-111.58599999999933</v>
      </c>
      <c r="BA52" s="139">
        <v>0.9946707444089287</v>
      </c>
      <c r="BB52" s="171">
        <v>24102.814</v>
      </c>
      <c r="BC52" s="138">
        <v>23973.384</v>
      </c>
      <c r="BD52" s="138">
        <v>-129.4300000000003</v>
      </c>
      <c r="BE52" s="139">
        <v>0.9946300875906025</v>
      </c>
    </row>
    <row r="53" spans="1:57" ht="30">
      <c r="A53" s="140" t="s">
        <v>192</v>
      </c>
      <c r="B53" s="138">
        <v>102471.076</v>
      </c>
      <c r="C53" s="138">
        <v>102313</v>
      </c>
      <c r="D53" s="138">
        <v>-158.07600000000093</v>
      </c>
      <c r="E53" s="139">
        <v>0.9984573598114652</v>
      </c>
      <c r="F53" s="171">
        <v>102471.076</v>
      </c>
      <c r="G53" s="138">
        <v>102313</v>
      </c>
      <c r="H53" s="138">
        <v>-158.07600000000093</v>
      </c>
      <c r="I53" s="139">
        <v>0.9984573598114652</v>
      </c>
      <c r="J53" s="171">
        <v>0</v>
      </c>
      <c r="K53" s="138">
        <v>0</v>
      </c>
      <c r="L53" s="138">
        <v>0</v>
      </c>
      <c r="M53" s="139">
        <v>0</v>
      </c>
      <c r="N53" s="171">
        <v>0</v>
      </c>
      <c r="O53" s="138">
        <v>0</v>
      </c>
      <c r="P53" s="138">
        <v>0</v>
      </c>
      <c r="Q53" s="139">
        <v>0</v>
      </c>
      <c r="R53" s="171">
        <v>0</v>
      </c>
      <c r="S53" s="138">
        <v>0</v>
      </c>
      <c r="T53" s="138">
        <v>0</v>
      </c>
      <c r="U53" s="139">
        <v>0</v>
      </c>
      <c r="V53" s="171">
        <v>0</v>
      </c>
      <c r="W53" s="138">
        <v>0</v>
      </c>
      <c r="X53" s="138">
        <v>0</v>
      </c>
      <c r="Y53" s="139">
        <v>0</v>
      </c>
      <c r="Z53" s="171">
        <v>0</v>
      </c>
      <c r="AA53" s="138">
        <v>0</v>
      </c>
      <c r="AB53" s="138">
        <v>0</v>
      </c>
      <c r="AC53" s="139">
        <v>0</v>
      </c>
      <c r="AD53" s="171">
        <v>0</v>
      </c>
      <c r="AE53" s="138">
        <v>0</v>
      </c>
      <c r="AF53" s="138">
        <v>0</v>
      </c>
      <c r="AG53" s="139">
        <v>0</v>
      </c>
      <c r="AH53" s="171">
        <v>0</v>
      </c>
      <c r="AI53" s="138">
        <v>0</v>
      </c>
      <c r="AJ53" s="138">
        <v>0</v>
      </c>
      <c r="AK53" s="139">
        <v>0</v>
      </c>
      <c r="AL53" s="171">
        <v>0</v>
      </c>
      <c r="AM53" s="138">
        <v>0</v>
      </c>
      <c r="AN53" s="138">
        <v>0</v>
      </c>
      <c r="AO53" s="139">
        <v>0</v>
      </c>
      <c r="AP53" s="171">
        <v>0</v>
      </c>
      <c r="AQ53" s="138">
        <v>0</v>
      </c>
      <c r="AR53" s="138">
        <v>0</v>
      </c>
      <c r="AS53" s="139">
        <v>0</v>
      </c>
      <c r="AT53" s="171">
        <v>0</v>
      </c>
      <c r="AU53" s="138">
        <v>0</v>
      </c>
      <c r="AV53" s="138">
        <v>0</v>
      </c>
      <c r="AW53" s="139">
        <v>0</v>
      </c>
      <c r="AX53" s="171">
        <v>0</v>
      </c>
      <c r="AY53" s="138">
        <v>0</v>
      </c>
      <c r="AZ53" s="138">
        <v>0</v>
      </c>
      <c r="BA53" s="139">
        <v>0</v>
      </c>
      <c r="BB53" s="171">
        <v>0</v>
      </c>
      <c r="BC53" s="138">
        <v>0</v>
      </c>
      <c r="BD53" s="138">
        <v>0</v>
      </c>
      <c r="BE53" s="139">
        <v>0</v>
      </c>
    </row>
    <row r="54" spans="1:57" ht="30.75" thickBot="1">
      <c r="A54" s="165" t="s">
        <v>193</v>
      </c>
      <c r="B54" s="166">
        <v>128088.84499999999</v>
      </c>
      <c r="C54" s="166">
        <v>122644.313</v>
      </c>
      <c r="D54" s="166">
        <v>-5444.531999999992</v>
      </c>
      <c r="E54" s="167">
        <v>0.9574940971635743</v>
      </c>
      <c r="F54" s="172">
        <v>0</v>
      </c>
      <c r="G54" s="166">
        <v>0</v>
      </c>
      <c r="H54" s="166">
        <v>0</v>
      </c>
      <c r="I54" s="167">
        <v>0</v>
      </c>
      <c r="J54" s="172">
        <v>20080.999</v>
      </c>
      <c r="K54" s="166">
        <v>19692.25</v>
      </c>
      <c r="L54" s="166">
        <v>-388.7489999999998</v>
      </c>
      <c r="M54" s="167">
        <v>0.9806409531717023</v>
      </c>
      <c r="N54" s="172">
        <v>11903.222</v>
      </c>
      <c r="O54" s="166">
        <v>10812.772</v>
      </c>
      <c r="P54" s="166">
        <v>-1090.449999999999</v>
      </c>
      <c r="Q54" s="167">
        <v>0.9083903501085673</v>
      </c>
      <c r="R54" s="172">
        <v>8190.066</v>
      </c>
      <c r="S54" s="166">
        <v>8040.856</v>
      </c>
      <c r="T54" s="166">
        <v>-149.21000000000004</v>
      </c>
      <c r="U54" s="167">
        <v>0.9817815875964858</v>
      </c>
      <c r="V54" s="172">
        <v>6271.249</v>
      </c>
      <c r="W54" s="166">
        <v>5916.883</v>
      </c>
      <c r="X54" s="166">
        <v>-354.366</v>
      </c>
      <c r="Y54" s="167">
        <v>0.9434935528791792</v>
      </c>
      <c r="Z54" s="172">
        <v>10151.557</v>
      </c>
      <c r="AA54" s="166">
        <v>9949.108</v>
      </c>
      <c r="AB54" s="166">
        <v>-202.44900000000052</v>
      </c>
      <c r="AC54" s="167">
        <v>0.9800573448979304</v>
      </c>
      <c r="AD54" s="172">
        <v>9290.616</v>
      </c>
      <c r="AE54" s="166">
        <v>8938.597</v>
      </c>
      <c r="AF54" s="166">
        <v>-352.01900000000023</v>
      </c>
      <c r="AG54" s="167">
        <v>0.9621102626564266</v>
      </c>
      <c r="AH54" s="172">
        <v>10403.609</v>
      </c>
      <c r="AI54" s="166">
        <v>9928.772</v>
      </c>
      <c r="AJ54" s="166">
        <v>-474.83699999999953</v>
      </c>
      <c r="AK54" s="167">
        <v>0.9543584346547435</v>
      </c>
      <c r="AL54" s="172">
        <v>8178.576</v>
      </c>
      <c r="AM54" s="166">
        <v>7516.35</v>
      </c>
      <c r="AN54" s="166">
        <v>-662.2259999999997</v>
      </c>
      <c r="AO54" s="167">
        <v>0.9190291806299776</v>
      </c>
      <c r="AP54" s="172">
        <v>8494.638</v>
      </c>
      <c r="AQ54" s="166">
        <v>8195.366</v>
      </c>
      <c r="AR54" s="166">
        <v>-299.27200000000084</v>
      </c>
      <c r="AS54" s="167">
        <v>0.9647693050604392</v>
      </c>
      <c r="AT54" s="172">
        <v>10543.148</v>
      </c>
      <c r="AU54" s="166">
        <v>10014.014</v>
      </c>
      <c r="AV54" s="166">
        <v>-529.134</v>
      </c>
      <c r="AW54" s="167">
        <v>0.9498125227873118</v>
      </c>
      <c r="AX54" s="172">
        <v>11635.828</v>
      </c>
      <c r="AY54" s="166">
        <v>11073.898</v>
      </c>
      <c r="AZ54" s="166">
        <v>-561.9300000000003</v>
      </c>
      <c r="BA54" s="167">
        <v>0.9517069176340524</v>
      </c>
      <c r="BB54" s="172">
        <v>12945.337</v>
      </c>
      <c r="BC54" s="166">
        <v>12565.447</v>
      </c>
      <c r="BD54" s="166">
        <v>-379.8899999999994</v>
      </c>
      <c r="BE54" s="167">
        <v>0.9706542981461201</v>
      </c>
    </row>
    <row r="55" spans="2:57" ht="15">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row>
    <row r="56" spans="2:57" ht="15">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row>
    <row r="57" spans="2:57" ht="15">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row>
    <row r="58" spans="2:57" ht="15">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row>
    <row r="59" spans="2:57" ht="15">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row>
    <row r="60" spans="2:57" ht="15">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row>
    <row r="61" spans="2:57" ht="15">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v>19240660</v>
      </c>
      <c r="AA61" s="141">
        <v>21747127.31</v>
      </c>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row>
    <row r="62" spans="2:57" ht="15">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row>
    <row r="63" spans="2:57" ht="15">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row>
    <row r="64" spans="2:57" ht="15">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row>
    <row r="65" spans="2:57" ht="15">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row>
    <row r="66" spans="2:57" ht="15">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row>
    <row r="67" spans="2:57" ht="15">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row>
    <row r="68" spans="2:57" ht="15">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row>
    <row r="69" spans="2:57" ht="15">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row>
    <row r="70" spans="2:57" ht="15">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row>
    <row r="71" spans="2:57" ht="15">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row>
    <row r="72" spans="2:57" ht="15">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row>
    <row r="73" spans="2:57" ht="15">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row>
    <row r="74" spans="2:57" ht="15">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row>
    <row r="75" spans="2:57" ht="15">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row>
    <row r="76" spans="2:57" ht="15">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row>
    <row r="77" spans="2:57" ht="15">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row>
    <row r="78" spans="2:57" ht="15">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row>
    <row r="79" spans="2:57" ht="15">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row>
    <row r="80" spans="2:57" ht="15">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row>
    <row r="81" spans="2:57" ht="15">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row>
    <row r="82" spans="2:57" ht="15">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row>
    <row r="83" spans="2:57" ht="15">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row>
    <row r="84" spans="2:57" ht="15">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row>
    <row r="85" spans="2:57" ht="15">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row>
    <row r="86" spans="2:57" ht="15">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row>
    <row r="87" spans="2:57" ht="15">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row>
    <row r="88" spans="2:57" ht="15">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row>
    <row r="89" spans="2:57" ht="15">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row>
    <row r="90" spans="2:57" ht="15">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row>
    <row r="91" spans="2:57" ht="15">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row>
    <row r="92" spans="2:57" ht="15">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row>
    <row r="93" spans="2:57" ht="15">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row>
    <row r="94" spans="2:57" ht="15">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row>
    <row r="95" spans="2:57" ht="15">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row>
    <row r="96" spans="2:57" ht="15">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row>
    <row r="97" spans="2:57" ht="15">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v>19240660</v>
      </c>
      <c r="AA97" s="141">
        <v>21747127.31</v>
      </c>
      <c r="AB97" s="141"/>
      <c r="AC97" s="141"/>
      <c r="AD97" s="141">
        <v>18564454</v>
      </c>
      <c r="AE97" s="141">
        <v>25482175.52</v>
      </c>
      <c r="AF97" s="141"/>
      <c r="AG97" s="141"/>
      <c r="AH97" s="141">
        <v>15492817</v>
      </c>
      <c r="AI97" s="141">
        <v>18834068.67</v>
      </c>
      <c r="AJ97" s="141"/>
      <c r="AK97" s="141"/>
      <c r="AL97" s="141">
        <v>14378290</v>
      </c>
      <c r="AM97" s="141">
        <v>17225611.18</v>
      </c>
      <c r="AN97" s="141"/>
      <c r="AO97" s="141"/>
      <c r="AP97" s="141">
        <v>17117838</v>
      </c>
      <c r="AQ97" s="141">
        <v>20669837.629999995</v>
      </c>
      <c r="AR97" s="141"/>
      <c r="AS97" s="141"/>
      <c r="AT97" s="141">
        <v>16756064</v>
      </c>
      <c r="AU97" s="141">
        <v>20449567.770000003</v>
      </c>
      <c r="AV97" s="141"/>
      <c r="AW97" s="141"/>
      <c r="AX97" s="141">
        <v>17203268</v>
      </c>
      <c r="AY97" s="141">
        <v>22172520.05</v>
      </c>
      <c r="AZ97" s="141"/>
      <c r="BA97" s="141"/>
      <c r="BB97" s="141">
        <v>19664210</v>
      </c>
      <c r="BC97" s="141">
        <v>21337840.27</v>
      </c>
      <c r="BD97" s="141"/>
      <c r="BE97" s="141"/>
    </row>
    <row r="98" spans="2:57" ht="15">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v>19221419.34</v>
      </c>
      <c r="AA98" s="141">
        <v>21725380.18269</v>
      </c>
      <c r="AB98" s="141"/>
      <c r="AC98" s="141"/>
      <c r="AD98" s="141">
        <v>18545889.546</v>
      </c>
      <c r="AE98" s="141">
        <v>25456693.34448</v>
      </c>
      <c r="AF98" s="141"/>
      <c r="AG98" s="141"/>
      <c r="AH98" s="141">
        <v>15477324.183</v>
      </c>
      <c r="AI98" s="141">
        <v>18815234.60133</v>
      </c>
      <c r="AJ98" s="141"/>
      <c r="AK98" s="141"/>
      <c r="AL98" s="141">
        <v>14363911.71</v>
      </c>
      <c r="AM98" s="141">
        <v>17208385.56882</v>
      </c>
      <c r="AN98" s="141"/>
      <c r="AO98" s="141"/>
      <c r="AP98" s="141">
        <v>17100720.162</v>
      </c>
      <c r="AQ98" s="141">
        <v>20649167.792369995</v>
      </c>
      <c r="AR98" s="141"/>
      <c r="AS98" s="141"/>
      <c r="AT98" s="141">
        <v>16739307.936</v>
      </c>
      <c r="AU98" s="141">
        <v>20429118.202230003</v>
      </c>
      <c r="AV98" s="141"/>
      <c r="AW98" s="141"/>
      <c r="AX98" s="141">
        <v>17186064.732</v>
      </c>
      <c r="AY98" s="141">
        <v>22150347.52995</v>
      </c>
      <c r="AZ98" s="141"/>
      <c r="BA98" s="141"/>
      <c r="BB98" s="141">
        <v>19644545.79</v>
      </c>
      <c r="BC98" s="141">
        <v>21316502.429729998</v>
      </c>
      <c r="BD98" s="141"/>
      <c r="BE98" s="141"/>
    </row>
    <row r="99" spans="2:57" ht="15">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row>
    <row r="100" spans="2:57" ht="15">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row>
    <row r="101" spans="2:57" ht="15">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row>
    <row r="102" spans="2:57" ht="15">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row>
    <row r="103" spans="2:57" ht="15">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row>
    <row r="104" spans="2:57" ht="15">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row>
    <row r="105" spans="2:57" ht="15">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row>
    <row r="106" spans="2:57" ht="15">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row>
    <row r="107" spans="2:57" ht="15">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row>
    <row r="108" spans="2:57" ht="15">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row>
    <row r="109" spans="2:57" ht="15">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row>
    <row r="110" spans="2:57" ht="15">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row>
    <row r="111" spans="2:57" ht="15">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row>
    <row r="112" spans="2:57" ht="15">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row>
    <row r="113" spans="2:57" ht="15">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row>
    <row r="114" spans="2:57" ht="15">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row>
    <row r="115" spans="2:57" ht="15">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row>
    <row r="116" spans="2:57" ht="15">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row>
    <row r="117" spans="2:57" ht="15">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row>
    <row r="118" spans="2:57" ht="15">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row>
    <row r="119" spans="2:57" ht="15">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row>
    <row r="120" spans="2:57" ht="15">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row>
    <row r="121" spans="2:57" ht="15">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row>
    <row r="122" spans="2:57" ht="15">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row>
    <row r="123" spans="2:57" ht="15">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row>
    <row r="124" spans="2:57" ht="15">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row>
    <row r="125" spans="2:57" ht="15">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row>
    <row r="126" spans="2:57" ht="15">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row>
    <row r="127" spans="2:57" ht="15">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row>
    <row r="128" spans="2:57" ht="15">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row>
  </sheetData>
  <sheetProtection/>
  <mergeCells count="76">
    <mergeCell ref="F4:G4"/>
    <mergeCell ref="BB5:BB7"/>
    <mergeCell ref="BC5:BC7"/>
    <mergeCell ref="BD5:BE5"/>
    <mergeCell ref="BD6:BD7"/>
    <mergeCell ref="BE6:BE7"/>
    <mergeCell ref="AX5:AX7"/>
    <mergeCell ref="AY5:AY7"/>
    <mergeCell ref="AZ5:BA5"/>
    <mergeCell ref="AZ6:AZ7"/>
    <mergeCell ref="BA6:BA7"/>
    <mergeCell ref="AT5:AT7"/>
    <mergeCell ref="AU5:AU7"/>
    <mergeCell ref="AV5:AW5"/>
    <mergeCell ref="AV6:AV7"/>
    <mergeCell ref="AW6:AW7"/>
    <mergeCell ref="AL5:AL7"/>
    <mergeCell ref="AM5:AM7"/>
    <mergeCell ref="AN5:AO5"/>
    <mergeCell ref="AP5:AP7"/>
    <mergeCell ref="AQ5:AQ7"/>
    <mergeCell ref="AR5:AS5"/>
    <mergeCell ref="AN6:AN7"/>
    <mergeCell ref="AO6:AO7"/>
    <mergeCell ref="AR6:AR7"/>
    <mergeCell ref="AS6:AS7"/>
    <mergeCell ref="AD5:AD7"/>
    <mergeCell ref="AE5:AE7"/>
    <mergeCell ref="AF5:AG5"/>
    <mergeCell ref="AH5:AH7"/>
    <mergeCell ref="AI5:AI7"/>
    <mergeCell ref="AJ5:AK5"/>
    <mergeCell ref="AF6:AF7"/>
    <mergeCell ref="AG6:AG7"/>
    <mergeCell ref="AJ6:AJ7"/>
    <mergeCell ref="AK6:AK7"/>
    <mergeCell ref="V5:V7"/>
    <mergeCell ref="W5:W7"/>
    <mergeCell ref="X5:Y5"/>
    <mergeCell ref="Z5:Z7"/>
    <mergeCell ref="AA5:AA7"/>
    <mergeCell ref="AB5:AC5"/>
    <mergeCell ref="X6:X7"/>
    <mergeCell ref="Y6:Y7"/>
    <mergeCell ref="AB6:AB7"/>
    <mergeCell ref="AC6:AC7"/>
    <mergeCell ref="N5:N7"/>
    <mergeCell ref="O5:O7"/>
    <mergeCell ref="P5:Q5"/>
    <mergeCell ref="R5:R7"/>
    <mergeCell ref="S5:S7"/>
    <mergeCell ref="T5:U5"/>
    <mergeCell ref="P6:P7"/>
    <mergeCell ref="Q6:Q7"/>
    <mergeCell ref="T6:T7"/>
    <mergeCell ref="U6:U7"/>
    <mergeCell ref="F5:F7"/>
    <mergeCell ref="G5:G7"/>
    <mergeCell ref="H5:I5"/>
    <mergeCell ref="J5:J7"/>
    <mergeCell ref="K5:K7"/>
    <mergeCell ref="L5:M5"/>
    <mergeCell ref="H6:H7"/>
    <mergeCell ref="I6:I7"/>
    <mergeCell ref="L6:L7"/>
    <mergeCell ref="M6:M7"/>
    <mergeCell ref="A1:E1"/>
    <mergeCell ref="A2:E2"/>
    <mergeCell ref="A3:E3"/>
    <mergeCell ref="A5:A7"/>
    <mergeCell ref="B5:B7"/>
    <mergeCell ref="C5:C7"/>
    <mergeCell ref="D5:E5"/>
    <mergeCell ref="D6:D7"/>
    <mergeCell ref="E6:E7"/>
    <mergeCell ref="B4:D4"/>
  </mergeCells>
  <printOptions horizontalCentered="1"/>
  <pageMargins left="0.1968503937007874" right="0.1968503937007874" top="0.3937007874015748" bottom="0.1968503937007874" header="0.35433070866141736" footer="0.2362204724409449"/>
  <pageSetup horizontalDpi="600" verticalDpi="600" orientation="landscape" paperSize="9" r:id="rId1"/>
  <rowBreaks count="1" manualBreakCount="1">
    <brk id="31" max="56" man="1"/>
  </rowBreaks>
  <colBreaks count="13" manualBreakCount="13">
    <brk id="5" max="68" man="1"/>
    <brk id="9" max="68" man="1"/>
    <brk id="13" max="68" man="1"/>
    <brk id="17" max="68" man="1"/>
    <brk id="21" max="68" man="1"/>
    <brk id="25" max="68" man="1"/>
    <brk id="29" max="68" man="1"/>
    <brk id="33" max="68" man="1"/>
    <brk id="37" max="68" man="1"/>
    <brk id="41" max="68" man="1"/>
    <brk id="45" max="68" man="1"/>
    <brk id="49" max="68" man="1"/>
    <brk id="53" max="68" man="1"/>
  </colBreaks>
</worksheet>
</file>

<file path=xl/worksheets/sheet3.xml><?xml version="1.0" encoding="utf-8"?>
<worksheet xmlns="http://schemas.openxmlformats.org/spreadsheetml/2006/main" xmlns:r="http://schemas.openxmlformats.org/officeDocument/2006/relationships">
  <dimension ref="A1:Q27"/>
  <sheetViews>
    <sheetView view="pageBreakPreview" zoomScale="70" zoomScaleNormal="70" zoomScaleSheetLayoutView="70" zoomScalePageLayoutView="0" workbookViewId="0" topLeftCell="A1">
      <pane xSplit="2" ySplit="8" topLeftCell="C9" activePane="bottomRight" state="frozen"/>
      <selection pane="topLeft" activeCell="E44" sqref="E44"/>
      <selection pane="topRight" activeCell="E44" sqref="E44"/>
      <selection pane="bottomLeft" activeCell="E44" sqref="E44"/>
      <selection pane="bottomRight" activeCell="A4" sqref="A4:Q22"/>
    </sheetView>
  </sheetViews>
  <sheetFormatPr defaultColWidth="9.00390625" defaultRowHeight="12.75" outlineLevelCol="1"/>
  <cols>
    <col min="1" max="1" width="4.75390625" style="64" customWidth="1"/>
    <col min="2" max="2" width="25.125" style="64" customWidth="1"/>
    <col min="3" max="8" width="14.00390625" style="64" customWidth="1"/>
    <col min="9" max="9" width="14.00390625" style="64" customWidth="1" outlineLevel="1"/>
    <col min="10" max="13" width="14.00390625" style="64" customWidth="1"/>
    <col min="14" max="14" width="14.00390625" style="64" customWidth="1" outlineLevel="1"/>
    <col min="15" max="17" width="14.00390625" style="64" customWidth="1"/>
    <col min="18" max="16384" width="9.125" style="64" customWidth="1"/>
  </cols>
  <sheetData>
    <row r="1" spans="1:17" s="53" customFormat="1" ht="21" customHeight="1">
      <c r="A1" s="197" t="s">
        <v>207</v>
      </c>
      <c r="B1" s="197"/>
      <c r="C1" s="197"/>
      <c r="D1" s="197"/>
      <c r="E1" s="197"/>
      <c r="F1" s="197"/>
      <c r="G1" s="197"/>
      <c r="H1" s="197"/>
      <c r="I1" s="197"/>
      <c r="J1" s="197"/>
      <c r="K1" s="197"/>
      <c r="L1" s="197"/>
      <c r="M1" s="197"/>
      <c r="N1" s="197"/>
      <c r="O1" s="197"/>
      <c r="P1" s="197"/>
      <c r="Q1" s="197"/>
    </row>
    <row r="2" spans="1:17" s="53" customFormat="1" ht="24.75" customHeight="1">
      <c r="A2" s="197" t="s">
        <v>0</v>
      </c>
      <c r="B2" s="197"/>
      <c r="C2" s="197"/>
      <c r="D2" s="197"/>
      <c r="E2" s="197"/>
      <c r="F2" s="197"/>
      <c r="G2" s="197"/>
      <c r="H2" s="197"/>
      <c r="I2" s="197"/>
      <c r="J2" s="197"/>
      <c r="K2" s="197"/>
      <c r="L2" s="197"/>
      <c r="M2" s="197"/>
      <c r="N2" s="197"/>
      <c r="O2" s="197"/>
      <c r="P2" s="197"/>
      <c r="Q2" s="197"/>
    </row>
    <row r="3" spans="2:17" s="53" customFormat="1" ht="16.5" thickBot="1">
      <c r="B3" s="54"/>
      <c r="C3" s="54"/>
      <c r="D3" s="54"/>
      <c r="E3" s="54"/>
      <c r="F3" s="54"/>
      <c r="G3" s="54"/>
      <c r="Q3" s="144" t="s">
        <v>33</v>
      </c>
    </row>
    <row r="4" spans="1:17" s="55" customFormat="1" ht="24" customHeight="1">
      <c r="A4" s="188" t="s">
        <v>28</v>
      </c>
      <c r="B4" s="202"/>
      <c r="C4" s="188" t="s">
        <v>128</v>
      </c>
      <c r="D4" s="190"/>
      <c r="E4" s="190"/>
      <c r="F4" s="190"/>
      <c r="G4" s="198"/>
      <c r="H4" s="188" t="s">
        <v>127</v>
      </c>
      <c r="I4" s="190"/>
      <c r="J4" s="190"/>
      <c r="K4" s="190"/>
      <c r="L4" s="198"/>
      <c r="M4" s="188" t="s">
        <v>29</v>
      </c>
      <c r="N4" s="190"/>
      <c r="O4" s="190"/>
      <c r="P4" s="190"/>
      <c r="Q4" s="198"/>
    </row>
    <row r="5" spans="1:17" s="55" customFormat="1" ht="20.25" customHeight="1">
      <c r="A5" s="189"/>
      <c r="B5" s="203"/>
      <c r="C5" s="189" t="s">
        <v>30</v>
      </c>
      <c r="D5" s="191" t="s">
        <v>5</v>
      </c>
      <c r="E5" s="191" t="s">
        <v>26</v>
      </c>
      <c r="F5" s="191" t="s">
        <v>1</v>
      </c>
      <c r="G5" s="199"/>
      <c r="H5" s="189" t="s">
        <v>30</v>
      </c>
      <c r="I5" s="191" t="s">
        <v>5</v>
      </c>
      <c r="J5" s="191" t="s">
        <v>26</v>
      </c>
      <c r="K5" s="191" t="s">
        <v>1</v>
      </c>
      <c r="L5" s="199"/>
      <c r="M5" s="189" t="s">
        <v>30</v>
      </c>
      <c r="N5" s="191" t="s">
        <v>5</v>
      </c>
      <c r="O5" s="191" t="s">
        <v>6</v>
      </c>
      <c r="P5" s="191" t="s">
        <v>1</v>
      </c>
      <c r="Q5" s="199"/>
    </row>
    <row r="6" spans="1:17" s="55" customFormat="1" ht="15" customHeight="1">
      <c r="A6" s="189"/>
      <c r="B6" s="203"/>
      <c r="C6" s="189"/>
      <c r="D6" s="191"/>
      <c r="E6" s="191"/>
      <c r="F6" s="191" t="s">
        <v>31</v>
      </c>
      <c r="G6" s="199" t="s">
        <v>3</v>
      </c>
      <c r="H6" s="189"/>
      <c r="I6" s="191"/>
      <c r="J6" s="191"/>
      <c r="K6" s="191" t="s">
        <v>31</v>
      </c>
      <c r="L6" s="199" t="s">
        <v>3</v>
      </c>
      <c r="M6" s="189"/>
      <c r="N6" s="191"/>
      <c r="O6" s="191"/>
      <c r="P6" s="191" t="s">
        <v>31</v>
      </c>
      <c r="Q6" s="199" t="s">
        <v>3</v>
      </c>
    </row>
    <row r="7" spans="1:17" s="55" customFormat="1" ht="15" customHeight="1">
      <c r="A7" s="189"/>
      <c r="B7" s="203"/>
      <c r="C7" s="189"/>
      <c r="D7" s="191"/>
      <c r="E7" s="191"/>
      <c r="F7" s="191"/>
      <c r="G7" s="199"/>
      <c r="H7" s="189"/>
      <c r="I7" s="191"/>
      <c r="J7" s="191"/>
      <c r="K7" s="191"/>
      <c r="L7" s="199"/>
      <c r="M7" s="189"/>
      <c r="N7" s="191"/>
      <c r="O7" s="191"/>
      <c r="P7" s="191"/>
      <c r="Q7" s="199"/>
    </row>
    <row r="8" spans="1:17" s="58" customFormat="1" ht="21" customHeight="1" thickBot="1">
      <c r="A8" s="200" t="s">
        <v>32</v>
      </c>
      <c r="B8" s="201"/>
      <c r="C8" s="84">
        <v>1</v>
      </c>
      <c r="D8" s="56">
        <f aca="true" t="shared" si="0" ref="D8:Q8">+C8+1</f>
        <v>2</v>
      </c>
      <c r="E8" s="56">
        <f t="shared" si="0"/>
        <v>3</v>
      </c>
      <c r="F8" s="56">
        <f t="shared" si="0"/>
        <v>4</v>
      </c>
      <c r="G8" s="57">
        <f t="shared" si="0"/>
        <v>5</v>
      </c>
      <c r="H8" s="83">
        <f t="shared" si="0"/>
        <v>6</v>
      </c>
      <c r="I8" s="56">
        <f t="shared" si="0"/>
        <v>7</v>
      </c>
      <c r="J8" s="56">
        <f t="shared" si="0"/>
        <v>8</v>
      </c>
      <c r="K8" s="56">
        <f t="shared" si="0"/>
        <v>9</v>
      </c>
      <c r="L8" s="57">
        <f t="shared" si="0"/>
        <v>10</v>
      </c>
      <c r="M8" s="83">
        <f t="shared" si="0"/>
        <v>11</v>
      </c>
      <c r="N8" s="56">
        <f t="shared" si="0"/>
        <v>12</v>
      </c>
      <c r="O8" s="56">
        <f t="shared" si="0"/>
        <v>13</v>
      </c>
      <c r="P8" s="56">
        <f t="shared" si="0"/>
        <v>14</v>
      </c>
      <c r="Q8" s="57">
        <f t="shared" si="0"/>
        <v>15</v>
      </c>
    </row>
    <row r="9" spans="1:17" ht="40.5" customHeight="1">
      <c r="A9" s="59">
        <v>1</v>
      </c>
      <c r="B9" s="60" t="s">
        <v>145</v>
      </c>
      <c r="C9" s="61"/>
      <c r="D9" s="62"/>
      <c r="E9" s="62"/>
      <c r="F9" s="63">
        <f>E9-D9</f>
        <v>0</v>
      </c>
      <c r="G9" s="45">
        <v>0</v>
      </c>
      <c r="H9" s="61">
        <v>611915.14</v>
      </c>
      <c r="I9" s="62">
        <v>611737.861</v>
      </c>
      <c r="J9" s="62">
        <v>760978.83553</v>
      </c>
      <c r="K9" s="63">
        <f>J9-I9</f>
        <v>149240.97453</v>
      </c>
      <c r="L9" s="45">
        <f>J9/I9</f>
        <v>1.2439622983054175</v>
      </c>
      <c r="M9" s="61">
        <v>414691.3235</v>
      </c>
      <c r="N9" s="62">
        <v>544776.35709</v>
      </c>
      <c r="O9" s="62">
        <v>569976.62862</v>
      </c>
      <c r="P9" s="63">
        <f>O9-N9</f>
        <v>25200.271530000027</v>
      </c>
      <c r="Q9" s="45">
        <f>O9/N9</f>
        <v>1.0462580124890346</v>
      </c>
    </row>
    <row r="10" spans="1:17" ht="40.5" customHeight="1">
      <c r="A10" s="65">
        <v>2</v>
      </c>
      <c r="B10" s="66" t="s">
        <v>195</v>
      </c>
      <c r="C10" s="67">
        <v>361507.829</v>
      </c>
      <c r="D10" s="68">
        <f>373762.402-3500</f>
        <v>370262.402</v>
      </c>
      <c r="E10" s="68">
        <v>461262.33929777</v>
      </c>
      <c r="F10" s="69">
        <f aca="true" t="shared" si="1" ref="F10:F22">E10-D10</f>
        <v>90999.93729777</v>
      </c>
      <c r="G10" s="46">
        <f aca="true" t="shared" si="2" ref="G10:G22">E10/D10</f>
        <v>1.2457714766776942</v>
      </c>
      <c r="H10" s="67">
        <v>40726.228</v>
      </c>
      <c r="I10" s="68">
        <v>44763.641</v>
      </c>
      <c r="J10" s="68">
        <v>60290.046559999995</v>
      </c>
      <c r="K10" s="69">
        <f aca="true" t="shared" si="3" ref="K10:K22">J10-I10</f>
        <v>15526.405559999992</v>
      </c>
      <c r="L10" s="46">
        <f aca="true" t="shared" si="4" ref="L10:L22">J10/I10</f>
        <v>1.3468530533519378</v>
      </c>
      <c r="M10" s="67">
        <v>240446.668</v>
      </c>
      <c r="N10" s="68">
        <v>251758.18201000002</v>
      </c>
      <c r="O10" s="68">
        <v>249451.14703000002</v>
      </c>
      <c r="P10" s="69">
        <f aca="true" t="shared" si="5" ref="P10:P22">O10-N10</f>
        <v>-2307.0349799999967</v>
      </c>
      <c r="Q10" s="46">
        <f aca="true" t="shared" si="6" ref="Q10:Q22">O10/N10</f>
        <v>0.9908363058488071</v>
      </c>
    </row>
    <row r="11" spans="1:17" ht="40.5" customHeight="1">
      <c r="A11" s="65">
        <v>3</v>
      </c>
      <c r="B11" s="66" t="s">
        <v>196</v>
      </c>
      <c r="C11" s="67">
        <v>23401.301</v>
      </c>
      <c r="D11" s="68">
        <v>26165.223</v>
      </c>
      <c r="E11" s="68">
        <v>39516.63484914</v>
      </c>
      <c r="F11" s="69">
        <f t="shared" si="1"/>
        <v>13351.411849139997</v>
      </c>
      <c r="G11" s="46">
        <f t="shared" si="2"/>
        <v>1.5102731916001633</v>
      </c>
      <c r="H11" s="67">
        <v>13781.222</v>
      </c>
      <c r="I11" s="68">
        <v>15492.602</v>
      </c>
      <c r="J11" s="68">
        <v>22883.733039999996</v>
      </c>
      <c r="K11" s="69">
        <f t="shared" si="3"/>
        <v>7391.131039999995</v>
      </c>
      <c r="L11" s="46">
        <f t="shared" si="4"/>
        <v>1.477074867088175</v>
      </c>
      <c r="M11" s="67">
        <v>72746.883</v>
      </c>
      <c r="N11" s="68">
        <v>75066.10863</v>
      </c>
      <c r="O11" s="68">
        <v>72080.91852999998</v>
      </c>
      <c r="P11" s="69">
        <f t="shared" si="5"/>
        <v>-2985.1901000000216</v>
      </c>
      <c r="Q11" s="46">
        <f t="shared" si="6"/>
        <v>0.9602325183164351</v>
      </c>
    </row>
    <row r="12" spans="1:17" ht="40.5" customHeight="1">
      <c r="A12" s="65">
        <v>4</v>
      </c>
      <c r="B12" s="66" t="s">
        <v>197</v>
      </c>
      <c r="C12" s="67">
        <v>34246.673</v>
      </c>
      <c r="D12" s="68">
        <v>36062.259</v>
      </c>
      <c r="E12" s="68">
        <v>45267.27864541</v>
      </c>
      <c r="F12" s="69">
        <f t="shared" si="1"/>
        <v>9205.01964541</v>
      </c>
      <c r="G12" s="46">
        <f t="shared" si="2"/>
        <v>1.2552535504059799</v>
      </c>
      <c r="H12" s="67">
        <v>15736.535</v>
      </c>
      <c r="I12" s="68">
        <v>15986.876</v>
      </c>
      <c r="J12" s="68">
        <v>20274.86611999999</v>
      </c>
      <c r="K12" s="69">
        <f t="shared" si="3"/>
        <v>4287.990119999991</v>
      </c>
      <c r="L12" s="46">
        <f t="shared" si="4"/>
        <v>1.2682193894541993</v>
      </c>
      <c r="M12" s="67">
        <v>94487.075</v>
      </c>
      <c r="N12" s="68">
        <v>98543.81648</v>
      </c>
      <c r="O12" s="68">
        <v>97763.68546</v>
      </c>
      <c r="P12" s="69">
        <f t="shared" si="5"/>
        <v>-780.1310200000007</v>
      </c>
      <c r="Q12" s="46">
        <f t="shared" si="6"/>
        <v>0.9920834097169523</v>
      </c>
    </row>
    <row r="13" spans="1:17" ht="40.5" customHeight="1">
      <c r="A13" s="65">
        <v>5</v>
      </c>
      <c r="B13" s="66" t="s">
        <v>198</v>
      </c>
      <c r="C13" s="67">
        <v>56984.577</v>
      </c>
      <c r="D13" s="68">
        <v>50013.856</v>
      </c>
      <c r="E13" s="68">
        <v>57926.1064194</v>
      </c>
      <c r="F13" s="69">
        <f t="shared" si="1"/>
        <v>7912.250419399999</v>
      </c>
      <c r="G13" s="46">
        <f t="shared" si="2"/>
        <v>1.1582011676804125</v>
      </c>
      <c r="H13" s="67">
        <v>15573.157</v>
      </c>
      <c r="I13" s="68">
        <v>14106.999</v>
      </c>
      <c r="J13" s="68">
        <v>15517.507370000003</v>
      </c>
      <c r="K13" s="69">
        <f t="shared" si="3"/>
        <v>1410.5083700000032</v>
      </c>
      <c r="L13" s="46">
        <f t="shared" si="4"/>
        <v>1.0999864230514231</v>
      </c>
      <c r="M13" s="67">
        <v>75003.657</v>
      </c>
      <c r="N13" s="68">
        <v>77680.81809999999</v>
      </c>
      <c r="O13" s="68">
        <v>75589.70793000002</v>
      </c>
      <c r="P13" s="69">
        <f t="shared" si="5"/>
        <v>-2091.110169999971</v>
      </c>
      <c r="Q13" s="46">
        <f t="shared" si="6"/>
        <v>0.9730807396066807</v>
      </c>
    </row>
    <row r="14" spans="1:17" ht="40.5" customHeight="1">
      <c r="A14" s="65">
        <v>6</v>
      </c>
      <c r="B14" s="66" t="s">
        <v>199</v>
      </c>
      <c r="C14" s="67">
        <v>83701.646</v>
      </c>
      <c r="D14" s="68">
        <v>79786.601</v>
      </c>
      <c r="E14" s="68">
        <v>90216.29856209</v>
      </c>
      <c r="F14" s="69">
        <f t="shared" si="1"/>
        <v>10429.697562090005</v>
      </c>
      <c r="G14" s="46">
        <f t="shared" si="2"/>
        <v>1.1307199132607493</v>
      </c>
      <c r="H14" s="67">
        <v>18805.19</v>
      </c>
      <c r="I14" s="68">
        <v>19240.66</v>
      </c>
      <c r="J14" s="68">
        <v>21747.12731</v>
      </c>
      <c r="K14" s="69">
        <f t="shared" si="3"/>
        <v>2506.46731</v>
      </c>
      <c r="L14" s="46">
        <f t="shared" si="4"/>
        <v>1.130269300013617</v>
      </c>
      <c r="M14" s="67">
        <v>107593.172</v>
      </c>
      <c r="N14" s="68">
        <v>112724.38645000002</v>
      </c>
      <c r="O14" s="68">
        <v>107654.94994999998</v>
      </c>
      <c r="P14" s="69">
        <f t="shared" si="5"/>
        <v>-5069.43650000004</v>
      </c>
      <c r="Q14" s="46">
        <f t="shared" si="6"/>
        <v>0.9550280408734038</v>
      </c>
    </row>
    <row r="15" spans="1:17" ht="40.5" customHeight="1">
      <c r="A15" s="65">
        <v>7</v>
      </c>
      <c r="B15" s="66" t="s">
        <v>200</v>
      </c>
      <c r="C15" s="67">
        <v>57132.705</v>
      </c>
      <c r="D15" s="68">
        <v>62410.772</v>
      </c>
      <c r="E15" s="68">
        <v>83201.26884906001</v>
      </c>
      <c r="F15" s="69">
        <f t="shared" si="1"/>
        <v>20790.496849060015</v>
      </c>
      <c r="G15" s="46">
        <f t="shared" si="2"/>
        <v>1.3331235327302156</v>
      </c>
      <c r="H15" s="67">
        <v>17317.073</v>
      </c>
      <c r="I15" s="68">
        <v>18564.454</v>
      </c>
      <c r="J15" s="68">
        <v>25482.17552</v>
      </c>
      <c r="K15" s="69">
        <f t="shared" si="3"/>
        <v>6917.721519999999</v>
      </c>
      <c r="L15" s="46">
        <f t="shared" si="4"/>
        <v>1.3726326408522436</v>
      </c>
      <c r="M15" s="67">
        <v>101022.727</v>
      </c>
      <c r="N15" s="68">
        <v>102760.9073</v>
      </c>
      <c r="O15" s="68">
        <v>99465.36704999997</v>
      </c>
      <c r="P15" s="69">
        <f t="shared" si="5"/>
        <v>-3295.5402500000346</v>
      </c>
      <c r="Q15" s="46">
        <f t="shared" si="6"/>
        <v>0.9679300199211064</v>
      </c>
    </row>
    <row r="16" spans="1:17" ht="40.5" customHeight="1">
      <c r="A16" s="65">
        <v>8</v>
      </c>
      <c r="B16" s="66" t="s">
        <v>201</v>
      </c>
      <c r="C16" s="67">
        <v>45521.119</v>
      </c>
      <c r="D16" s="68">
        <v>43538.745</v>
      </c>
      <c r="E16" s="68">
        <v>56487.16878193999</v>
      </c>
      <c r="F16" s="69">
        <f t="shared" si="1"/>
        <v>12948.423781939986</v>
      </c>
      <c r="G16" s="46">
        <f t="shared" si="2"/>
        <v>1.297400023403063</v>
      </c>
      <c r="H16" s="67">
        <v>17216.467</v>
      </c>
      <c r="I16" s="68">
        <v>15492.817</v>
      </c>
      <c r="J16" s="68">
        <v>18834.068669999997</v>
      </c>
      <c r="K16" s="69">
        <f t="shared" si="3"/>
        <v>3341.251669999998</v>
      </c>
      <c r="L16" s="46">
        <f t="shared" si="4"/>
        <v>1.2156645670054709</v>
      </c>
      <c r="M16" s="67">
        <v>97320.75</v>
      </c>
      <c r="N16" s="68">
        <v>99286.56035999999</v>
      </c>
      <c r="O16" s="68">
        <v>97293.00704</v>
      </c>
      <c r="P16" s="69">
        <f t="shared" si="5"/>
        <v>-1993.5533199999918</v>
      </c>
      <c r="Q16" s="46">
        <f t="shared" si="6"/>
        <v>0.9799212168014318</v>
      </c>
    </row>
    <row r="17" spans="1:17" ht="40.5" customHeight="1">
      <c r="A17" s="65">
        <v>9</v>
      </c>
      <c r="B17" s="66" t="s">
        <v>202</v>
      </c>
      <c r="C17" s="67">
        <v>27322.268</v>
      </c>
      <c r="D17" s="68">
        <v>27447.115</v>
      </c>
      <c r="E17" s="68">
        <v>34230.24397568999</v>
      </c>
      <c r="F17" s="69">
        <f t="shared" si="1"/>
        <v>6783.12897568999</v>
      </c>
      <c r="G17" s="46">
        <f t="shared" si="2"/>
        <v>1.247134497585265</v>
      </c>
      <c r="H17" s="67">
        <v>14767.303</v>
      </c>
      <c r="I17" s="68">
        <v>14378.29</v>
      </c>
      <c r="J17" s="68">
        <v>17225.61118</v>
      </c>
      <c r="K17" s="69">
        <f t="shared" si="3"/>
        <v>2847.321179999999</v>
      </c>
      <c r="L17" s="46">
        <f t="shared" si="4"/>
        <v>1.1980291940140309</v>
      </c>
      <c r="M17" s="67">
        <v>87276.043</v>
      </c>
      <c r="N17" s="68">
        <v>89140.75421</v>
      </c>
      <c r="O17" s="68">
        <v>87258.79708000002</v>
      </c>
      <c r="P17" s="69">
        <f t="shared" si="5"/>
        <v>-1881.9571299999807</v>
      </c>
      <c r="Q17" s="46">
        <f t="shared" si="6"/>
        <v>0.9788878033770455</v>
      </c>
    </row>
    <row r="18" spans="1:17" ht="40.5" customHeight="1">
      <c r="A18" s="65">
        <v>10</v>
      </c>
      <c r="B18" s="66" t="s">
        <v>203</v>
      </c>
      <c r="C18" s="67">
        <v>27445.522</v>
      </c>
      <c r="D18" s="68">
        <v>27293.506</v>
      </c>
      <c r="E18" s="68">
        <v>34199.29752185</v>
      </c>
      <c r="F18" s="69">
        <f t="shared" si="1"/>
        <v>6905.791521849998</v>
      </c>
      <c r="G18" s="46">
        <f t="shared" si="2"/>
        <v>1.2530195835540512</v>
      </c>
      <c r="H18" s="67">
        <v>17007.646</v>
      </c>
      <c r="I18" s="68">
        <v>17117.838</v>
      </c>
      <c r="J18" s="68">
        <v>20669.837629999998</v>
      </c>
      <c r="K18" s="69">
        <f t="shared" si="3"/>
        <v>3551.9996299999984</v>
      </c>
      <c r="L18" s="46">
        <f t="shared" si="4"/>
        <v>1.2075028184049876</v>
      </c>
      <c r="M18" s="67">
        <v>98993</v>
      </c>
      <c r="N18" s="68">
        <v>101176.6586</v>
      </c>
      <c r="O18" s="68">
        <v>100592.69623000002</v>
      </c>
      <c r="P18" s="69">
        <f>O18-N18</f>
        <v>-583.9623699999793</v>
      </c>
      <c r="Q18" s="46">
        <f t="shared" si="6"/>
        <v>0.9942282896264774</v>
      </c>
    </row>
    <row r="19" spans="1:17" ht="40.5" customHeight="1">
      <c r="A19" s="65">
        <v>11</v>
      </c>
      <c r="B19" s="66" t="s">
        <v>204</v>
      </c>
      <c r="C19" s="67">
        <v>23403.35</v>
      </c>
      <c r="D19" s="68">
        <v>25388.653</v>
      </c>
      <c r="E19" s="68">
        <v>31322.406933390008</v>
      </c>
      <c r="F19" s="69">
        <f t="shared" si="1"/>
        <v>5933.7539333900095</v>
      </c>
      <c r="G19" s="46">
        <f t="shared" si="2"/>
        <v>1.2337167684079187</v>
      </c>
      <c r="H19" s="67">
        <v>15484.88</v>
      </c>
      <c r="I19" s="68">
        <v>16756.064</v>
      </c>
      <c r="J19" s="68">
        <v>20449.567770000012</v>
      </c>
      <c r="K19" s="69">
        <f t="shared" si="3"/>
        <v>3693.503770000014</v>
      </c>
      <c r="L19" s="46">
        <f t="shared" si="4"/>
        <v>1.2204278862864222</v>
      </c>
      <c r="M19" s="67">
        <v>82345.86</v>
      </c>
      <c r="N19" s="68">
        <v>86477.45519999998</v>
      </c>
      <c r="O19" s="68">
        <v>85913.15745</v>
      </c>
      <c r="P19" s="69">
        <f>O19-N19</f>
        <v>-564.2977499999834</v>
      </c>
      <c r="Q19" s="46">
        <f t="shared" si="6"/>
        <v>0.9934746258583245</v>
      </c>
    </row>
    <row r="20" spans="1:17" ht="40.5" customHeight="1">
      <c r="A20" s="65">
        <v>12</v>
      </c>
      <c r="B20" s="66" t="s">
        <v>205</v>
      </c>
      <c r="C20" s="67">
        <v>53484.658</v>
      </c>
      <c r="D20" s="68">
        <v>51063.307</v>
      </c>
      <c r="E20" s="68">
        <v>69127.35744916</v>
      </c>
      <c r="F20" s="69">
        <f t="shared" si="1"/>
        <v>18064.05044916</v>
      </c>
      <c r="G20" s="46">
        <f t="shared" si="2"/>
        <v>1.353757943040391</v>
      </c>
      <c r="H20" s="67">
        <v>17224.722</v>
      </c>
      <c r="I20" s="68">
        <v>17203.268</v>
      </c>
      <c r="J20" s="68">
        <v>22172.52004999999</v>
      </c>
      <c r="K20" s="69">
        <f t="shared" si="3"/>
        <v>4969.252049999988</v>
      </c>
      <c r="L20" s="46">
        <f t="shared" si="4"/>
        <v>1.2888551204340937</v>
      </c>
      <c r="M20" s="67">
        <v>93509.273</v>
      </c>
      <c r="N20" s="68">
        <v>95411.54841</v>
      </c>
      <c r="O20" s="68">
        <v>93017.56807</v>
      </c>
      <c r="P20" s="69">
        <f>O20-N20</f>
        <v>-2393.980340000009</v>
      </c>
      <c r="Q20" s="46">
        <f t="shared" si="6"/>
        <v>0.9749089037973405</v>
      </c>
    </row>
    <row r="21" spans="1:17" ht="40.5" customHeight="1" thickBot="1">
      <c r="A21" s="70">
        <v>13</v>
      </c>
      <c r="B21" s="71" t="s">
        <v>206</v>
      </c>
      <c r="C21" s="72">
        <v>41754.033</v>
      </c>
      <c r="D21" s="73">
        <v>41073.141</v>
      </c>
      <c r="E21" s="73">
        <v>53268.70437731999</v>
      </c>
      <c r="F21" s="74">
        <f t="shared" si="1"/>
        <v>12195.563377319988</v>
      </c>
      <c r="G21" s="47">
        <f t="shared" si="2"/>
        <v>1.296923076258521</v>
      </c>
      <c r="H21" s="72">
        <v>20350.118</v>
      </c>
      <c r="I21" s="73">
        <v>19664.21</v>
      </c>
      <c r="J21" s="73">
        <v>21337.84027000001</v>
      </c>
      <c r="K21" s="74">
        <f t="shared" si="3"/>
        <v>1673.6302700000124</v>
      </c>
      <c r="L21" s="47">
        <f t="shared" si="4"/>
        <v>1.0851104758340158</v>
      </c>
      <c r="M21" s="72">
        <v>121854.639</v>
      </c>
      <c r="N21" s="73">
        <v>124352.96034</v>
      </c>
      <c r="O21" s="73">
        <v>121984.93093999999</v>
      </c>
      <c r="P21" s="74">
        <f>O21-N21</f>
        <v>-2368.029400000014</v>
      </c>
      <c r="Q21" s="47">
        <f t="shared" si="6"/>
        <v>0.9809571931900498</v>
      </c>
    </row>
    <row r="22" spans="1:17" s="75" customFormat="1" ht="40.5" customHeight="1" thickBot="1">
      <c r="A22" s="50"/>
      <c r="B22" s="51" t="s">
        <v>7</v>
      </c>
      <c r="C22" s="52">
        <f>SUM(C9:C21)</f>
        <v>835905.681</v>
      </c>
      <c r="D22" s="48">
        <f>SUM(D9:D21)</f>
        <v>840505.5800000001</v>
      </c>
      <c r="E22" s="48">
        <f>SUM(E9:E21)</f>
        <v>1056025.10566222</v>
      </c>
      <c r="F22" s="48">
        <f t="shared" si="1"/>
        <v>215519.52566221985</v>
      </c>
      <c r="G22" s="49">
        <f t="shared" si="2"/>
        <v>1.2564165316573148</v>
      </c>
      <c r="H22" s="52">
        <f>SUM(H9:H21)</f>
        <v>835905.6809999997</v>
      </c>
      <c r="I22" s="48">
        <f>SUM(I9:I21)</f>
        <v>840505.5800000002</v>
      </c>
      <c r="J22" s="48">
        <f>SUM(J9:J21)</f>
        <v>1047863.73702</v>
      </c>
      <c r="K22" s="48">
        <f t="shared" si="3"/>
        <v>207358.1570199998</v>
      </c>
      <c r="L22" s="49">
        <f t="shared" si="4"/>
        <v>1.2467064609136798</v>
      </c>
      <c r="M22" s="52">
        <f>SUM(M9:M21)</f>
        <v>1687291.0705000001</v>
      </c>
      <c r="N22" s="48">
        <f>SUM(N9:N21)</f>
        <v>1859156.51318</v>
      </c>
      <c r="O22" s="48">
        <f>SUM(O9:O21)</f>
        <v>1858042.5613800003</v>
      </c>
      <c r="P22" s="48">
        <f t="shared" si="5"/>
        <v>-1113.9517999996897</v>
      </c>
      <c r="Q22" s="49">
        <f t="shared" si="6"/>
        <v>0.9994008294664259</v>
      </c>
    </row>
    <row r="23" spans="9:10" ht="15">
      <c r="I23" s="76"/>
      <c r="J23" s="76"/>
    </row>
    <row r="24" spans="9:15" ht="15">
      <c r="I24" s="77"/>
      <c r="J24" s="77"/>
      <c r="N24" s="76"/>
      <c r="O24" s="76"/>
    </row>
    <row r="25" spans="9:14" ht="15">
      <c r="I25" s="78"/>
      <c r="J25" s="76"/>
      <c r="N25" s="76"/>
    </row>
    <row r="26" spans="9:13" ht="15">
      <c r="I26" s="76"/>
      <c r="M26" s="76"/>
    </row>
    <row r="27" spans="4:15" ht="15.75">
      <c r="D27" s="81" t="s">
        <v>58</v>
      </c>
      <c r="H27" s="81"/>
      <c r="I27" s="80"/>
      <c r="J27" s="80"/>
      <c r="K27" s="80"/>
      <c r="O27" s="80" t="s">
        <v>208</v>
      </c>
    </row>
  </sheetData>
  <sheetProtection/>
  <mergeCells count="25">
    <mergeCell ref="A8:B8"/>
    <mergeCell ref="N5:N7"/>
    <mergeCell ref="A4:B7"/>
    <mergeCell ref="H4:L4"/>
    <mergeCell ref="M4:Q4"/>
    <mergeCell ref="H5:H7"/>
    <mergeCell ref="I5:I7"/>
    <mergeCell ref="J5:J7"/>
    <mergeCell ref="K6:K7"/>
    <mergeCell ref="L6:L7"/>
    <mergeCell ref="P6:P7"/>
    <mergeCell ref="Q6:Q7"/>
    <mergeCell ref="O5:O7"/>
    <mergeCell ref="P5:Q5"/>
    <mergeCell ref="K5:L5"/>
    <mergeCell ref="M5:M7"/>
    <mergeCell ref="A1:Q1"/>
    <mergeCell ref="A2:Q2"/>
    <mergeCell ref="C4:G4"/>
    <mergeCell ref="C5:C7"/>
    <mergeCell ref="D5:D7"/>
    <mergeCell ref="E5:E7"/>
    <mergeCell ref="F5:G5"/>
    <mergeCell ref="F6:F7"/>
    <mergeCell ref="G6:G7"/>
  </mergeCells>
  <printOptions horizontalCentered="1"/>
  <pageMargins left="0.1968503937007874" right="0.1968503937007874" top="0.7086614173228347" bottom="0.1968503937007874" header="0.5118110236220472" footer="0.5118110236220472"/>
  <pageSetup horizontalDpi="600" verticalDpi="600" orientation="landscape" paperSize="9" scale="60" r:id="rId1"/>
  <ignoredErrors>
    <ignoredError sqref="H22:J22 P22 P9:P17" emptyCellReference="1" formulaRange="1"/>
    <ignoredError sqref="P22 P9:P17" emptyCellReference="1" evalError="1" formulaRange="1"/>
  </ignoredErrors>
</worksheet>
</file>

<file path=xl/worksheets/sheet4.xml><?xml version="1.0" encoding="utf-8"?>
<worksheet xmlns="http://schemas.openxmlformats.org/spreadsheetml/2006/main" xmlns:r="http://schemas.openxmlformats.org/officeDocument/2006/relationships">
  <dimension ref="A1:AA38"/>
  <sheetViews>
    <sheetView zoomScale="85" zoomScaleNormal="85" zoomScalePageLayoutView="0" workbookViewId="0" topLeftCell="A2">
      <selection activeCell="B39" sqref="B39"/>
    </sheetView>
  </sheetViews>
  <sheetFormatPr defaultColWidth="9.00390625" defaultRowHeight="12.75"/>
  <cols>
    <col min="1" max="1" width="65.875" style="1" customWidth="1"/>
    <col min="2" max="2" width="19.00390625" style="1" customWidth="1"/>
    <col min="3" max="3" width="18.625" style="1" bestFit="1" customWidth="1"/>
    <col min="4" max="4" width="19.00390625" style="1" customWidth="1"/>
    <col min="5" max="18" width="19.875" style="6" customWidth="1"/>
    <col min="19" max="19" width="22.625" style="6" customWidth="1"/>
    <col min="20" max="20" width="17.625" style="7" customWidth="1"/>
    <col min="21" max="21" width="17.625" style="1" customWidth="1"/>
    <col min="22" max="22" width="24.25390625" style="1" customWidth="1"/>
    <col min="23" max="23" width="16.125" style="1" bestFit="1" customWidth="1"/>
    <col min="24" max="16384" width="9.125" style="1" customWidth="1"/>
  </cols>
  <sheetData>
    <row r="1" spans="1:21" ht="15.75">
      <c r="A1" s="204" t="s">
        <v>35</v>
      </c>
      <c r="B1" s="204"/>
      <c r="C1" s="204"/>
      <c r="D1" s="204"/>
      <c r="E1" s="204"/>
      <c r="F1" s="204"/>
      <c r="G1" s="204"/>
      <c r="H1" s="204"/>
      <c r="I1" s="204"/>
      <c r="J1" s="204"/>
      <c r="K1" s="204"/>
      <c r="L1" s="204"/>
      <c r="M1" s="204"/>
      <c r="N1" s="204"/>
      <c r="O1" s="204"/>
      <c r="P1" s="204"/>
      <c r="Q1" s="204"/>
      <c r="R1" s="204"/>
      <c r="S1" s="204"/>
      <c r="T1" s="204"/>
      <c r="U1" s="204"/>
    </row>
    <row r="2" spans="1:21" ht="15.75">
      <c r="A2" s="204" t="s">
        <v>48</v>
      </c>
      <c r="B2" s="204"/>
      <c r="C2" s="204"/>
      <c r="D2" s="204"/>
      <c r="E2" s="204"/>
      <c r="F2" s="204"/>
      <c r="G2" s="204"/>
      <c r="H2" s="204"/>
      <c r="I2" s="204"/>
      <c r="J2" s="204"/>
      <c r="K2" s="204"/>
      <c r="L2" s="204"/>
      <c r="M2" s="204"/>
      <c r="N2" s="204"/>
      <c r="O2" s="204"/>
      <c r="P2" s="204"/>
      <c r="Q2" s="204"/>
      <c r="R2" s="204"/>
      <c r="S2" s="204"/>
      <c r="T2" s="204"/>
      <c r="U2" s="204"/>
    </row>
    <row r="3" spans="1:21" ht="15.75">
      <c r="A3" s="204" t="s">
        <v>0</v>
      </c>
      <c r="B3" s="204"/>
      <c r="C3" s="204"/>
      <c r="D3" s="204"/>
      <c r="E3" s="204"/>
      <c r="F3" s="204"/>
      <c r="G3" s="204"/>
      <c r="H3" s="204"/>
      <c r="I3" s="204"/>
      <c r="J3" s="204"/>
      <c r="K3" s="204"/>
      <c r="L3" s="204"/>
      <c r="M3" s="204"/>
      <c r="N3" s="204"/>
      <c r="O3" s="204"/>
      <c r="P3" s="204"/>
      <c r="Q3" s="204"/>
      <c r="R3" s="204"/>
      <c r="S3" s="204"/>
      <c r="T3" s="204"/>
      <c r="U3" s="204"/>
    </row>
    <row r="4" ht="15.75" thickBot="1">
      <c r="U4" s="5" t="s">
        <v>33</v>
      </c>
    </row>
    <row r="5" spans="1:21" s="2" customFormat="1" ht="17.25" customHeight="1">
      <c r="A5" s="205" t="s">
        <v>25</v>
      </c>
      <c r="B5" s="213" t="s">
        <v>29</v>
      </c>
      <c r="C5" s="214"/>
      <c r="D5" s="215"/>
      <c r="E5" s="213" t="s">
        <v>49</v>
      </c>
      <c r="F5" s="214"/>
      <c r="G5" s="215"/>
      <c r="H5" s="213" t="s">
        <v>50</v>
      </c>
      <c r="I5" s="214"/>
      <c r="J5" s="215"/>
      <c r="K5" s="213" t="s">
        <v>51</v>
      </c>
      <c r="L5" s="214"/>
      <c r="M5" s="215"/>
      <c r="N5" s="213" t="s">
        <v>52</v>
      </c>
      <c r="O5" s="214"/>
      <c r="P5" s="215"/>
      <c r="Q5" s="35"/>
      <c r="R5" s="35"/>
      <c r="S5" s="207" t="s">
        <v>26</v>
      </c>
      <c r="T5" s="209" t="s">
        <v>1</v>
      </c>
      <c r="U5" s="210"/>
    </row>
    <row r="6" spans="1:21" s="2" customFormat="1" ht="11.25" customHeight="1">
      <c r="A6" s="206"/>
      <c r="B6" s="216" t="s">
        <v>5</v>
      </c>
      <c r="C6" s="216" t="s">
        <v>53</v>
      </c>
      <c r="D6" s="216" t="s">
        <v>54</v>
      </c>
      <c r="E6" s="216" t="s">
        <v>5</v>
      </c>
      <c r="F6" s="216" t="s">
        <v>53</v>
      </c>
      <c r="G6" s="216" t="s">
        <v>54</v>
      </c>
      <c r="H6" s="216" t="s">
        <v>5</v>
      </c>
      <c r="I6" s="216" t="s">
        <v>53</v>
      </c>
      <c r="J6" s="216" t="s">
        <v>54</v>
      </c>
      <c r="K6" s="216" t="s">
        <v>5</v>
      </c>
      <c r="L6" s="216" t="s">
        <v>53</v>
      </c>
      <c r="M6" s="216" t="s">
        <v>54</v>
      </c>
      <c r="N6" s="216" t="s">
        <v>5</v>
      </c>
      <c r="O6" s="216" t="s">
        <v>53</v>
      </c>
      <c r="P6" s="216" t="s">
        <v>54</v>
      </c>
      <c r="Q6" s="36"/>
      <c r="R6" s="36"/>
      <c r="S6" s="208"/>
      <c r="T6" s="211" t="s">
        <v>2</v>
      </c>
      <c r="U6" s="212" t="s">
        <v>3</v>
      </c>
    </row>
    <row r="7" spans="1:21" s="2" customFormat="1" ht="11.25" customHeight="1">
      <c r="A7" s="206"/>
      <c r="B7" s="217"/>
      <c r="C7" s="217"/>
      <c r="D7" s="217"/>
      <c r="E7" s="217"/>
      <c r="F7" s="217"/>
      <c r="G7" s="217"/>
      <c r="H7" s="217"/>
      <c r="I7" s="217"/>
      <c r="J7" s="217"/>
      <c r="K7" s="217"/>
      <c r="L7" s="217"/>
      <c r="M7" s="217"/>
      <c r="N7" s="217"/>
      <c r="O7" s="217"/>
      <c r="P7" s="217"/>
      <c r="Q7" s="36"/>
      <c r="R7" s="36"/>
      <c r="S7" s="208"/>
      <c r="T7" s="211"/>
      <c r="U7" s="212"/>
    </row>
    <row r="8" spans="1:21" s="4" customFormat="1" ht="12.75" customHeight="1" thickBot="1">
      <c r="A8" s="11" t="s">
        <v>4</v>
      </c>
      <c r="B8" s="218"/>
      <c r="C8" s="218"/>
      <c r="D8" s="218"/>
      <c r="E8" s="218"/>
      <c r="F8" s="218"/>
      <c r="G8" s="218"/>
      <c r="H8" s="218"/>
      <c r="I8" s="218"/>
      <c r="J8" s="218"/>
      <c r="K8" s="218"/>
      <c r="L8" s="218"/>
      <c r="M8" s="218"/>
      <c r="N8" s="218"/>
      <c r="O8" s="218"/>
      <c r="P8" s="218"/>
      <c r="Q8" s="12"/>
      <c r="R8" s="12"/>
      <c r="S8" s="12">
        <v>2</v>
      </c>
      <c r="T8" s="12">
        <v>3</v>
      </c>
      <c r="U8" s="13">
        <v>4</v>
      </c>
    </row>
    <row r="9" spans="1:27" ht="15">
      <c r="A9" s="16" t="s">
        <v>36</v>
      </c>
      <c r="B9" s="24">
        <f>+E9+H9+K9+N9</f>
        <v>0</v>
      </c>
      <c r="C9" s="24">
        <f>+F9+I9+L9+O9</f>
        <v>0</v>
      </c>
      <c r="D9" s="24">
        <f>+B9-C9</f>
        <v>0</v>
      </c>
      <c r="E9" s="24"/>
      <c r="F9" s="24"/>
      <c r="G9" s="24">
        <f aca="true" t="shared" si="0" ref="G9:G20">+E9-F9</f>
        <v>0</v>
      </c>
      <c r="H9" s="24"/>
      <c r="I9" s="24"/>
      <c r="J9" s="24">
        <f aca="true" t="shared" si="1" ref="J9:J20">+H9-I9</f>
        <v>0</v>
      </c>
      <c r="K9" s="24"/>
      <c r="L9" s="24"/>
      <c r="M9" s="24">
        <f aca="true" t="shared" si="2" ref="M9:M20">+K9-L9</f>
        <v>0</v>
      </c>
      <c r="N9" s="24"/>
      <c r="O9" s="24"/>
      <c r="P9" s="24">
        <f aca="true" t="shared" si="3" ref="P9:P20">+N9-O9</f>
        <v>0</v>
      </c>
      <c r="Q9" s="24"/>
      <c r="R9" s="24"/>
      <c r="S9" s="24">
        <v>15927.047150000002</v>
      </c>
      <c r="T9" s="25" t="e">
        <f>S9-#REF!</f>
        <v>#REF!</v>
      </c>
      <c r="U9" s="10">
        <f>_xlfn.IFERROR(S9/#REF!,)</f>
        <v>0</v>
      </c>
      <c r="AA9" s="22"/>
    </row>
    <row r="10" spans="1:27" ht="15">
      <c r="A10" s="16" t="s">
        <v>37</v>
      </c>
      <c r="B10" s="24">
        <f aca="true" t="shared" si="4" ref="B10:B20">+E10+H10+K10+N10</f>
        <v>0</v>
      </c>
      <c r="C10" s="24">
        <f aca="true" t="shared" si="5" ref="C10:C20">+F10+I10+L10+O10</f>
        <v>0</v>
      </c>
      <c r="D10" s="24">
        <f aca="true" t="shared" si="6" ref="D10:D20">+B10-C10</f>
        <v>0</v>
      </c>
      <c r="E10" s="24"/>
      <c r="F10" s="24"/>
      <c r="G10" s="24">
        <f t="shared" si="0"/>
        <v>0</v>
      </c>
      <c r="H10" s="24"/>
      <c r="I10" s="24"/>
      <c r="J10" s="24">
        <f t="shared" si="1"/>
        <v>0</v>
      </c>
      <c r="K10" s="24"/>
      <c r="L10" s="24"/>
      <c r="M10" s="24">
        <f t="shared" si="2"/>
        <v>0</v>
      </c>
      <c r="N10" s="24"/>
      <c r="O10" s="24"/>
      <c r="P10" s="24">
        <f t="shared" si="3"/>
        <v>0</v>
      </c>
      <c r="Q10" s="24"/>
      <c r="R10" s="24"/>
      <c r="S10" s="24">
        <v>107.89923999999999</v>
      </c>
      <c r="T10" s="25" t="e">
        <f>S10-#REF!</f>
        <v>#REF!</v>
      </c>
      <c r="U10" s="10">
        <f>_xlfn.IFERROR(S10/#REF!,)</f>
        <v>0</v>
      </c>
      <c r="AA10" s="22"/>
    </row>
    <row r="11" spans="1:27" ht="30">
      <c r="A11" s="26" t="s">
        <v>38</v>
      </c>
      <c r="B11" s="24">
        <f t="shared" si="4"/>
        <v>0</v>
      </c>
      <c r="C11" s="24">
        <f t="shared" si="5"/>
        <v>0</v>
      </c>
      <c r="D11" s="24">
        <f t="shared" si="6"/>
        <v>0</v>
      </c>
      <c r="E11" s="24"/>
      <c r="F11" s="24"/>
      <c r="G11" s="24">
        <f t="shared" si="0"/>
        <v>0</v>
      </c>
      <c r="H11" s="24"/>
      <c r="I11" s="24"/>
      <c r="J11" s="24">
        <f t="shared" si="1"/>
        <v>0</v>
      </c>
      <c r="K11" s="24"/>
      <c r="L11" s="24"/>
      <c r="M11" s="24">
        <f t="shared" si="2"/>
        <v>0</v>
      </c>
      <c r="N11" s="24"/>
      <c r="O11" s="24"/>
      <c r="P11" s="24">
        <f t="shared" si="3"/>
        <v>0</v>
      </c>
      <c r="Q11" s="24"/>
      <c r="R11" s="24"/>
      <c r="S11" s="24">
        <v>0</v>
      </c>
      <c r="T11" s="25" t="e">
        <f>S11-#REF!</f>
        <v>#REF!</v>
      </c>
      <c r="U11" s="10">
        <f>_xlfn.IFERROR(S11/#REF!,)</f>
        <v>0</v>
      </c>
      <c r="V11" s="3"/>
      <c r="W11" s="3"/>
      <c r="AA11" s="22"/>
    </row>
    <row r="12" spans="1:27" ht="15">
      <c r="A12" s="16" t="s">
        <v>39</v>
      </c>
      <c r="B12" s="24">
        <f t="shared" si="4"/>
        <v>0</v>
      </c>
      <c r="C12" s="24">
        <f t="shared" si="5"/>
        <v>0</v>
      </c>
      <c r="D12" s="24">
        <f t="shared" si="6"/>
        <v>0</v>
      </c>
      <c r="E12" s="24"/>
      <c r="F12" s="24"/>
      <c r="G12" s="24">
        <f t="shared" si="0"/>
        <v>0</v>
      </c>
      <c r="H12" s="24"/>
      <c r="I12" s="24"/>
      <c r="J12" s="24">
        <f t="shared" si="1"/>
        <v>0</v>
      </c>
      <c r="K12" s="24"/>
      <c r="L12" s="24"/>
      <c r="M12" s="24">
        <f t="shared" si="2"/>
        <v>0</v>
      </c>
      <c r="N12" s="24"/>
      <c r="O12" s="24"/>
      <c r="P12" s="24">
        <f t="shared" si="3"/>
        <v>0</v>
      </c>
      <c r="Q12" s="24"/>
      <c r="R12" s="24"/>
      <c r="S12" s="24">
        <v>2868.307</v>
      </c>
      <c r="T12" s="25" t="e">
        <f>S12-#REF!</f>
        <v>#REF!</v>
      </c>
      <c r="U12" s="10">
        <f>_xlfn.IFERROR(S12/#REF!,)</f>
        <v>0</v>
      </c>
      <c r="AA12" s="22"/>
    </row>
    <row r="13" spans="1:27" ht="15">
      <c r="A13" s="8" t="s">
        <v>34</v>
      </c>
      <c r="B13" s="24">
        <f t="shared" si="4"/>
        <v>0</v>
      </c>
      <c r="C13" s="24">
        <f t="shared" si="5"/>
        <v>0</v>
      </c>
      <c r="D13" s="24">
        <f t="shared" si="6"/>
        <v>0</v>
      </c>
      <c r="E13" s="27"/>
      <c r="F13" s="27"/>
      <c r="G13" s="27">
        <f t="shared" si="0"/>
        <v>0</v>
      </c>
      <c r="H13" s="27"/>
      <c r="I13" s="27"/>
      <c r="J13" s="27">
        <f t="shared" si="1"/>
        <v>0</v>
      </c>
      <c r="K13" s="27"/>
      <c r="L13" s="27"/>
      <c r="M13" s="27">
        <f t="shared" si="2"/>
        <v>0</v>
      </c>
      <c r="N13" s="27"/>
      <c r="O13" s="27"/>
      <c r="P13" s="27">
        <f t="shared" si="3"/>
        <v>0</v>
      </c>
      <c r="Q13" s="27"/>
      <c r="R13" s="27"/>
      <c r="S13" s="27">
        <v>246.68095000000002</v>
      </c>
      <c r="T13" s="28" t="e">
        <f>S13-#REF!</f>
        <v>#REF!</v>
      </c>
      <c r="U13" s="9">
        <f>_xlfn.IFERROR(S13/#REF!,)</f>
        <v>0</v>
      </c>
      <c r="V13" s="3"/>
      <c r="W13" s="3"/>
      <c r="AA13" s="22"/>
    </row>
    <row r="14" spans="1:27" ht="15">
      <c r="A14" s="8" t="s">
        <v>40</v>
      </c>
      <c r="B14" s="24">
        <f t="shared" si="4"/>
        <v>0</v>
      </c>
      <c r="C14" s="24">
        <f t="shared" si="5"/>
        <v>0</v>
      </c>
      <c r="D14" s="24">
        <f t="shared" si="6"/>
        <v>0</v>
      </c>
      <c r="E14" s="27"/>
      <c r="F14" s="27"/>
      <c r="G14" s="27">
        <f t="shared" si="0"/>
        <v>0</v>
      </c>
      <c r="H14" s="27"/>
      <c r="I14" s="27"/>
      <c r="J14" s="27">
        <f t="shared" si="1"/>
        <v>0</v>
      </c>
      <c r="K14" s="27"/>
      <c r="L14" s="27"/>
      <c r="M14" s="27">
        <f t="shared" si="2"/>
        <v>0</v>
      </c>
      <c r="N14" s="27"/>
      <c r="O14" s="27"/>
      <c r="P14" s="27">
        <f t="shared" si="3"/>
        <v>0</v>
      </c>
      <c r="Q14" s="27"/>
      <c r="R14" s="27"/>
      <c r="S14" s="27">
        <v>1551.7536900000002</v>
      </c>
      <c r="T14" s="28" t="e">
        <f>S14-#REF!</f>
        <v>#REF!</v>
      </c>
      <c r="U14" s="9">
        <f>_xlfn.IFERROR(S14/#REF!,)</f>
        <v>0</v>
      </c>
      <c r="AA14" s="22"/>
    </row>
    <row r="15" spans="1:27" ht="15">
      <c r="A15" s="15" t="s">
        <v>11</v>
      </c>
      <c r="B15" s="24">
        <f t="shared" si="4"/>
        <v>257700712</v>
      </c>
      <c r="C15" s="24">
        <f t="shared" si="5"/>
        <v>241477239.32999998</v>
      </c>
      <c r="D15" s="24">
        <f t="shared" si="6"/>
        <v>16223472.670000017</v>
      </c>
      <c r="E15" s="27">
        <v>192795236</v>
      </c>
      <c r="F15" s="27">
        <v>182849096.64999998</v>
      </c>
      <c r="G15" s="24">
        <f>+E15-F15</f>
        <v>9946139.350000024</v>
      </c>
      <c r="H15" s="27">
        <v>47285730</v>
      </c>
      <c r="I15" s="27">
        <v>44899372.59</v>
      </c>
      <c r="J15" s="24">
        <f t="shared" si="1"/>
        <v>2386357.4099999964</v>
      </c>
      <c r="K15" s="27"/>
      <c r="L15" s="27"/>
      <c r="M15" s="24">
        <f t="shared" si="2"/>
        <v>0</v>
      </c>
      <c r="N15" s="27">
        <v>17619746</v>
      </c>
      <c r="O15" s="27">
        <v>13728770.089999998</v>
      </c>
      <c r="P15" s="24">
        <f t="shared" si="3"/>
        <v>3890975.910000002</v>
      </c>
      <c r="Q15" s="27"/>
      <c r="R15" s="27"/>
      <c r="S15" s="27">
        <v>241477.23936</v>
      </c>
      <c r="T15" s="28" t="e">
        <f>S15-#REF!</f>
        <v>#REF!</v>
      </c>
      <c r="U15" s="9">
        <f>_xlfn.IFERROR(S15/#REF!,)</f>
        <v>0</v>
      </c>
      <c r="AA15" s="22"/>
    </row>
    <row r="16" spans="1:27" ht="15">
      <c r="A16" s="15" t="s">
        <v>12</v>
      </c>
      <c r="B16" s="24">
        <f t="shared" si="4"/>
        <v>0</v>
      </c>
      <c r="C16" s="24">
        <f t="shared" si="5"/>
        <v>0</v>
      </c>
      <c r="D16" s="24">
        <f t="shared" si="6"/>
        <v>0</v>
      </c>
      <c r="E16" s="27"/>
      <c r="F16" s="27"/>
      <c r="G16" s="27">
        <f t="shared" si="0"/>
        <v>0</v>
      </c>
      <c r="H16" s="27"/>
      <c r="I16" s="27"/>
      <c r="J16" s="27">
        <f t="shared" si="1"/>
        <v>0</v>
      </c>
      <c r="K16" s="27"/>
      <c r="L16" s="27"/>
      <c r="M16" s="27">
        <f t="shared" si="2"/>
        <v>0</v>
      </c>
      <c r="N16" s="27"/>
      <c r="O16" s="27"/>
      <c r="P16" s="27">
        <f t="shared" si="3"/>
        <v>0</v>
      </c>
      <c r="Q16" s="27"/>
      <c r="R16" s="27"/>
      <c r="S16" s="27">
        <v>47.10473</v>
      </c>
      <c r="T16" s="28" t="e">
        <f>S16-#REF!</f>
        <v>#REF!</v>
      </c>
      <c r="U16" s="9">
        <f>_xlfn.IFERROR(S16/#REF!,)</f>
        <v>0</v>
      </c>
      <c r="AA16" s="22"/>
    </row>
    <row r="17" spans="1:27" ht="15">
      <c r="A17" s="15" t="s">
        <v>13</v>
      </c>
      <c r="B17" s="24">
        <f t="shared" si="4"/>
        <v>0</v>
      </c>
      <c r="C17" s="24">
        <f t="shared" si="5"/>
        <v>0</v>
      </c>
      <c r="D17" s="24">
        <f t="shared" si="6"/>
        <v>0</v>
      </c>
      <c r="E17" s="27"/>
      <c r="F17" s="27"/>
      <c r="G17" s="27">
        <f t="shared" si="0"/>
        <v>0</v>
      </c>
      <c r="H17" s="27"/>
      <c r="I17" s="27"/>
      <c r="J17" s="27">
        <f t="shared" si="1"/>
        <v>0</v>
      </c>
      <c r="K17" s="27"/>
      <c r="L17" s="27"/>
      <c r="M17" s="27">
        <f t="shared" si="2"/>
        <v>0</v>
      </c>
      <c r="N17" s="27"/>
      <c r="O17" s="27"/>
      <c r="P17" s="27">
        <f t="shared" si="3"/>
        <v>0</v>
      </c>
      <c r="Q17" s="27"/>
      <c r="R17" s="27"/>
      <c r="S17" s="27">
        <v>2220.32924</v>
      </c>
      <c r="T17" s="28" t="e">
        <f>S17-#REF!</f>
        <v>#REF!</v>
      </c>
      <c r="U17" s="9">
        <f>_xlfn.IFERROR(S17/#REF!,)</f>
        <v>0</v>
      </c>
      <c r="AA17" s="22"/>
    </row>
    <row r="18" spans="1:27" s="21" customFormat="1" ht="15">
      <c r="A18" s="15" t="s">
        <v>14</v>
      </c>
      <c r="B18" s="24">
        <f t="shared" si="4"/>
        <v>0</v>
      </c>
      <c r="C18" s="24">
        <f t="shared" si="5"/>
        <v>0</v>
      </c>
      <c r="D18" s="24">
        <f t="shared" si="6"/>
        <v>0</v>
      </c>
      <c r="E18" s="27"/>
      <c r="F18" s="27"/>
      <c r="G18" s="27">
        <f t="shared" si="0"/>
        <v>0</v>
      </c>
      <c r="H18" s="27"/>
      <c r="I18" s="27"/>
      <c r="J18" s="27">
        <f t="shared" si="1"/>
        <v>0</v>
      </c>
      <c r="K18" s="27"/>
      <c r="L18" s="27"/>
      <c r="M18" s="27">
        <f t="shared" si="2"/>
        <v>0</v>
      </c>
      <c r="N18" s="27"/>
      <c r="O18" s="27"/>
      <c r="P18" s="27">
        <f t="shared" si="3"/>
        <v>0</v>
      </c>
      <c r="Q18" s="27"/>
      <c r="R18" s="27"/>
      <c r="S18" s="27">
        <v>298.67848</v>
      </c>
      <c r="T18" s="28" t="e">
        <f>S18-#REF!</f>
        <v>#REF!</v>
      </c>
      <c r="U18" s="9">
        <f>_xlfn.IFERROR(S18/#REF!,)</f>
        <v>0</v>
      </c>
      <c r="AA18" s="23"/>
    </row>
    <row r="19" spans="1:27" ht="15">
      <c r="A19" s="15" t="s">
        <v>15</v>
      </c>
      <c r="B19" s="24">
        <f t="shared" si="4"/>
        <v>136526844.65</v>
      </c>
      <c r="C19" s="24">
        <f t="shared" si="5"/>
        <v>129969021.57000001</v>
      </c>
      <c r="D19" s="24">
        <f t="shared" si="6"/>
        <v>6557823.079999998</v>
      </c>
      <c r="E19" s="27">
        <v>90218696.3</v>
      </c>
      <c r="F19" s="27">
        <v>87945058.57000001</v>
      </c>
      <c r="G19" s="27">
        <f t="shared" si="0"/>
        <v>2273637.7299999893</v>
      </c>
      <c r="H19" s="27">
        <v>22265008</v>
      </c>
      <c r="I19" s="27">
        <v>21822725.24</v>
      </c>
      <c r="J19" s="27">
        <f t="shared" si="1"/>
        <v>442282.76000000164</v>
      </c>
      <c r="K19" s="27"/>
      <c r="L19" s="27"/>
      <c r="M19" s="27">
        <f t="shared" si="2"/>
        <v>0</v>
      </c>
      <c r="N19" s="27">
        <v>24043140.35</v>
      </c>
      <c r="O19" s="27">
        <v>20201237.76</v>
      </c>
      <c r="P19" s="27">
        <f t="shared" si="3"/>
        <v>3841902.59</v>
      </c>
      <c r="Q19" s="27"/>
      <c r="R19" s="27"/>
      <c r="S19" s="27">
        <v>129969.02159000002</v>
      </c>
      <c r="T19" s="28" t="e">
        <f>S19-#REF!</f>
        <v>#REF!</v>
      </c>
      <c r="U19" s="9">
        <f>_xlfn.IFERROR(S19/#REF!,)</f>
        <v>0</v>
      </c>
      <c r="AA19" s="22"/>
    </row>
    <row r="20" spans="1:27" ht="15.75" thickBot="1">
      <c r="A20" s="15" t="s">
        <v>41</v>
      </c>
      <c r="B20" s="39">
        <f t="shared" si="4"/>
        <v>0</v>
      </c>
      <c r="C20" s="39">
        <f t="shared" si="5"/>
        <v>0</v>
      </c>
      <c r="D20" s="39">
        <f t="shared" si="6"/>
        <v>0</v>
      </c>
      <c r="E20" s="27"/>
      <c r="F20" s="27"/>
      <c r="G20" s="27">
        <f t="shared" si="0"/>
        <v>0</v>
      </c>
      <c r="H20" s="27"/>
      <c r="I20" s="27"/>
      <c r="J20" s="27">
        <f t="shared" si="1"/>
        <v>0</v>
      </c>
      <c r="K20" s="27"/>
      <c r="L20" s="27"/>
      <c r="M20" s="27">
        <f t="shared" si="2"/>
        <v>0</v>
      </c>
      <c r="N20" s="27"/>
      <c r="O20" s="27"/>
      <c r="P20" s="27">
        <f t="shared" si="3"/>
        <v>0</v>
      </c>
      <c r="Q20" s="27"/>
      <c r="R20" s="27"/>
      <c r="S20" s="27">
        <v>8094.96042</v>
      </c>
      <c r="T20" s="28" t="e">
        <f>S20-#REF!</f>
        <v>#REF!</v>
      </c>
      <c r="U20" s="9">
        <f>_xlfn.IFERROR(S20/#REF!,)</f>
        <v>0</v>
      </c>
      <c r="AA20" s="22"/>
    </row>
    <row r="21" spans="1:27" ht="16.5" thickBot="1">
      <c r="A21" s="43" t="s">
        <v>10</v>
      </c>
      <c r="B21" s="40"/>
      <c r="C21" s="41"/>
      <c r="D21" s="42"/>
      <c r="E21" s="44"/>
      <c r="F21" s="29"/>
      <c r="G21" s="29"/>
      <c r="H21" s="29"/>
      <c r="I21" s="29"/>
      <c r="J21" s="29"/>
      <c r="K21" s="29"/>
      <c r="L21" s="29"/>
      <c r="M21" s="29"/>
      <c r="N21" s="29"/>
      <c r="O21" s="29"/>
      <c r="P21" s="29"/>
      <c r="Q21" s="29"/>
      <c r="R21" s="29"/>
      <c r="S21" s="29">
        <f>+SUM(S15:S20)</f>
        <v>382107.33382000006</v>
      </c>
      <c r="T21" s="30" t="e">
        <f>S21-#REF!</f>
        <v>#REF!</v>
      </c>
      <c r="U21" s="19">
        <f>_xlfn.IFERROR(S21/#REF!,)</f>
        <v>0</v>
      </c>
      <c r="AA21" s="22"/>
    </row>
    <row r="22" spans="1:27" ht="15">
      <c r="A22" s="18" t="s">
        <v>16</v>
      </c>
      <c r="B22" s="24">
        <f aca="true" t="shared" si="7" ref="B22:B37">+E22+H22+K22+N22</f>
        <v>0</v>
      </c>
      <c r="C22" s="24">
        <f aca="true" t="shared" si="8" ref="C22:C37">+F22+I22+L22+O22</f>
        <v>0</v>
      </c>
      <c r="D22" s="24">
        <f aca="true" t="shared" si="9" ref="D22:D37">+B22-C22</f>
        <v>0</v>
      </c>
      <c r="E22" s="24"/>
      <c r="F22" s="24"/>
      <c r="G22" s="24">
        <f aca="true" t="shared" si="10" ref="G22:G37">+E22-F22</f>
        <v>0</v>
      </c>
      <c r="H22" s="24"/>
      <c r="I22" s="24"/>
      <c r="J22" s="24">
        <f aca="true" t="shared" si="11" ref="J22:J37">+H22-I22</f>
        <v>0</v>
      </c>
      <c r="K22" s="24"/>
      <c r="L22" s="24"/>
      <c r="M22" s="24">
        <f aca="true" t="shared" si="12" ref="M22:M37">+K22-L22</f>
        <v>0</v>
      </c>
      <c r="N22" s="24"/>
      <c r="O22" s="24"/>
      <c r="P22" s="24">
        <f aca="true" t="shared" si="13" ref="P22:P37">+N22-O22</f>
        <v>0</v>
      </c>
      <c r="Q22" s="24"/>
      <c r="R22" s="24"/>
      <c r="S22" s="24">
        <v>0</v>
      </c>
      <c r="T22" s="25" t="e">
        <f>S22-#REF!</f>
        <v>#REF!</v>
      </c>
      <c r="U22" s="10">
        <f>_xlfn.IFERROR(S22/#REF!,)</f>
        <v>0</v>
      </c>
      <c r="AA22" s="22"/>
    </row>
    <row r="23" spans="1:21" ht="15">
      <c r="A23" s="15" t="s">
        <v>17</v>
      </c>
      <c r="B23" s="24">
        <f t="shared" si="7"/>
        <v>0</v>
      </c>
      <c r="C23" s="24">
        <f t="shared" si="8"/>
        <v>0</v>
      </c>
      <c r="D23" s="24">
        <f t="shared" si="9"/>
        <v>0</v>
      </c>
      <c r="E23" s="27"/>
      <c r="F23" s="27"/>
      <c r="G23" s="27">
        <f t="shared" si="10"/>
        <v>0</v>
      </c>
      <c r="H23" s="27"/>
      <c r="I23" s="27"/>
      <c r="J23" s="27">
        <f t="shared" si="11"/>
        <v>0</v>
      </c>
      <c r="K23" s="27"/>
      <c r="L23" s="27"/>
      <c r="M23" s="27">
        <f t="shared" si="12"/>
        <v>0</v>
      </c>
      <c r="N23" s="27"/>
      <c r="O23" s="27"/>
      <c r="P23" s="27">
        <f t="shared" si="13"/>
        <v>0</v>
      </c>
      <c r="Q23" s="27"/>
      <c r="R23" s="27"/>
      <c r="S23" s="27">
        <v>0</v>
      </c>
      <c r="T23" s="28" t="e">
        <f>S23-#REF!</f>
        <v>#REF!</v>
      </c>
      <c r="U23" s="9">
        <f>_xlfn.IFERROR(S23/#REF!,)</f>
        <v>0</v>
      </c>
    </row>
    <row r="24" spans="1:21" ht="15">
      <c r="A24" s="15" t="s">
        <v>18</v>
      </c>
      <c r="B24" s="24">
        <f t="shared" si="7"/>
        <v>0</v>
      </c>
      <c r="C24" s="24">
        <f t="shared" si="8"/>
        <v>0</v>
      </c>
      <c r="D24" s="24">
        <f t="shared" si="9"/>
        <v>0</v>
      </c>
      <c r="E24" s="27"/>
      <c r="F24" s="27"/>
      <c r="G24" s="27">
        <f t="shared" si="10"/>
        <v>0</v>
      </c>
      <c r="H24" s="27"/>
      <c r="I24" s="27"/>
      <c r="J24" s="27">
        <f t="shared" si="11"/>
        <v>0</v>
      </c>
      <c r="K24" s="27"/>
      <c r="L24" s="27"/>
      <c r="M24" s="27">
        <f t="shared" si="12"/>
        <v>0</v>
      </c>
      <c r="N24" s="27"/>
      <c r="O24" s="27"/>
      <c r="P24" s="27">
        <f t="shared" si="13"/>
        <v>0</v>
      </c>
      <c r="Q24" s="27"/>
      <c r="R24" s="27"/>
      <c r="S24" s="27">
        <v>11435.992430000002</v>
      </c>
      <c r="T24" s="28" t="e">
        <f>S24-#REF!</f>
        <v>#REF!</v>
      </c>
      <c r="U24" s="9">
        <f>_xlfn.IFERROR(S24/#REF!,)</f>
        <v>0</v>
      </c>
    </row>
    <row r="25" spans="1:21" ht="15">
      <c r="A25" s="15" t="s">
        <v>19</v>
      </c>
      <c r="B25" s="24">
        <f t="shared" si="7"/>
        <v>0</v>
      </c>
      <c r="C25" s="24">
        <f t="shared" si="8"/>
        <v>0</v>
      </c>
      <c r="D25" s="24">
        <f t="shared" si="9"/>
        <v>0</v>
      </c>
      <c r="E25" s="27"/>
      <c r="F25" s="27"/>
      <c r="G25" s="27">
        <f t="shared" si="10"/>
        <v>0</v>
      </c>
      <c r="H25" s="27"/>
      <c r="I25" s="27"/>
      <c r="J25" s="27">
        <f t="shared" si="11"/>
        <v>0</v>
      </c>
      <c r="K25" s="27"/>
      <c r="L25" s="27"/>
      <c r="M25" s="27">
        <f t="shared" si="12"/>
        <v>0</v>
      </c>
      <c r="N25" s="27"/>
      <c r="O25" s="27"/>
      <c r="P25" s="27">
        <f t="shared" si="13"/>
        <v>0</v>
      </c>
      <c r="Q25" s="27"/>
      <c r="R25" s="27"/>
      <c r="S25" s="27">
        <v>11477.047440000002</v>
      </c>
      <c r="T25" s="28" t="e">
        <f>S25-#REF!</f>
        <v>#REF!</v>
      </c>
      <c r="U25" s="9">
        <f>_xlfn.IFERROR(S25/#REF!,)</f>
        <v>0</v>
      </c>
    </row>
    <row r="26" spans="1:21" ht="15">
      <c r="A26" s="15" t="s">
        <v>42</v>
      </c>
      <c r="B26" s="24">
        <f t="shared" si="7"/>
        <v>0</v>
      </c>
      <c r="C26" s="24">
        <f t="shared" si="8"/>
        <v>0</v>
      </c>
      <c r="D26" s="24">
        <f t="shared" si="9"/>
        <v>0</v>
      </c>
      <c r="E26" s="27"/>
      <c r="F26" s="27"/>
      <c r="G26" s="27">
        <f t="shared" si="10"/>
        <v>0</v>
      </c>
      <c r="H26" s="27"/>
      <c r="I26" s="27"/>
      <c r="J26" s="27">
        <f t="shared" si="11"/>
        <v>0</v>
      </c>
      <c r="K26" s="27"/>
      <c r="L26" s="27"/>
      <c r="M26" s="27">
        <f t="shared" si="12"/>
        <v>0</v>
      </c>
      <c r="N26" s="27"/>
      <c r="O26" s="27"/>
      <c r="P26" s="27">
        <f t="shared" si="13"/>
        <v>0</v>
      </c>
      <c r="Q26" s="27"/>
      <c r="R26" s="27"/>
      <c r="S26" s="27">
        <v>262.99958000000004</v>
      </c>
      <c r="T26" s="28" t="e">
        <f>S26-#REF!</f>
        <v>#REF!</v>
      </c>
      <c r="U26" s="9">
        <f>_xlfn.IFERROR(S26/#REF!,)</f>
        <v>0</v>
      </c>
    </row>
    <row r="27" spans="1:21" ht="15">
      <c r="A27" s="15" t="s">
        <v>20</v>
      </c>
      <c r="B27" s="24">
        <f t="shared" si="7"/>
        <v>0</v>
      </c>
      <c r="C27" s="24">
        <f t="shared" si="8"/>
        <v>0</v>
      </c>
      <c r="D27" s="24">
        <f t="shared" si="9"/>
        <v>0</v>
      </c>
      <c r="E27" s="27"/>
      <c r="F27" s="27"/>
      <c r="G27" s="27">
        <f t="shared" si="10"/>
        <v>0</v>
      </c>
      <c r="H27" s="27"/>
      <c r="I27" s="27"/>
      <c r="J27" s="27">
        <f t="shared" si="11"/>
        <v>0</v>
      </c>
      <c r="K27" s="27"/>
      <c r="L27" s="27"/>
      <c r="M27" s="27">
        <f t="shared" si="12"/>
        <v>0</v>
      </c>
      <c r="N27" s="27"/>
      <c r="O27" s="27"/>
      <c r="P27" s="27">
        <f t="shared" si="13"/>
        <v>0</v>
      </c>
      <c r="Q27" s="27"/>
      <c r="R27" s="27"/>
      <c r="S27" s="27">
        <v>4987.993820000001</v>
      </c>
      <c r="T27" s="28" t="e">
        <f>S27-#REF!</f>
        <v>#REF!</v>
      </c>
      <c r="U27" s="9">
        <f>_xlfn.IFERROR(S27/#REF!,)</f>
        <v>0</v>
      </c>
    </row>
    <row r="28" spans="1:21" ht="15">
      <c r="A28" s="15" t="s">
        <v>43</v>
      </c>
      <c r="B28" s="24">
        <f t="shared" si="7"/>
        <v>0</v>
      </c>
      <c r="C28" s="24">
        <f t="shared" si="8"/>
        <v>0</v>
      </c>
      <c r="D28" s="24">
        <f t="shared" si="9"/>
        <v>0</v>
      </c>
      <c r="E28" s="27"/>
      <c r="F28" s="27"/>
      <c r="G28" s="27">
        <f t="shared" si="10"/>
        <v>0</v>
      </c>
      <c r="H28" s="27"/>
      <c r="I28" s="27"/>
      <c r="J28" s="27">
        <f t="shared" si="11"/>
        <v>0</v>
      </c>
      <c r="K28" s="27"/>
      <c r="L28" s="27"/>
      <c r="M28" s="27">
        <f t="shared" si="12"/>
        <v>0</v>
      </c>
      <c r="N28" s="27"/>
      <c r="O28" s="27"/>
      <c r="P28" s="27">
        <f t="shared" si="13"/>
        <v>0</v>
      </c>
      <c r="Q28" s="27"/>
      <c r="R28" s="27"/>
      <c r="S28" s="27">
        <v>250</v>
      </c>
      <c r="T28" s="28" t="e">
        <f>S28-#REF!</f>
        <v>#REF!</v>
      </c>
      <c r="U28" s="9">
        <f>_xlfn.IFERROR(S28/#REF!,)</f>
        <v>0</v>
      </c>
    </row>
    <row r="29" spans="1:21" ht="15">
      <c r="A29" s="15" t="s">
        <v>44</v>
      </c>
      <c r="B29" s="24">
        <f t="shared" si="7"/>
        <v>0</v>
      </c>
      <c r="C29" s="24">
        <f t="shared" si="8"/>
        <v>0</v>
      </c>
      <c r="D29" s="24">
        <f t="shared" si="9"/>
        <v>0</v>
      </c>
      <c r="E29" s="27"/>
      <c r="F29" s="27"/>
      <c r="G29" s="27">
        <f t="shared" si="10"/>
        <v>0</v>
      </c>
      <c r="H29" s="27"/>
      <c r="I29" s="27"/>
      <c r="J29" s="27">
        <f t="shared" si="11"/>
        <v>0</v>
      </c>
      <c r="K29" s="27"/>
      <c r="L29" s="27"/>
      <c r="M29" s="27">
        <f t="shared" si="12"/>
        <v>0</v>
      </c>
      <c r="N29" s="27"/>
      <c r="O29" s="27"/>
      <c r="P29" s="27">
        <f t="shared" si="13"/>
        <v>0</v>
      </c>
      <c r="Q29" s="27"/>
      <c r="R29" s="27"/>
      <c r="S29" s="27">
        <v>91.37118</v>
      </c>
      <c r="T29" s="28" t="e">
        <f>S29-#REF!</f>
        <v>#REF!</v>
      </c>
      <c r="U29" s="9">
        <f>_xlfn.IFERROR(S29/#REF!,)</f>
        <v>0</v>
      </c>
    </row>
    <row r="30" spans="1:21" ht="15">
      <c r="A30" s="15" t="s">
        <v>45</v>
      </c>
      <c r="B30" s="24">
        <f t="shared" si="7"/>
        <v>0</v>
      </c>
      <c r="C30" s="24">
        <f t="shared" si="8"/>
        <v>0</v>
      </c>
      <c r="D30" s="24">
        <f t="shared" si="9"/>
        <v>0</v>
      </c>
      <c r="E30" s="27"/>
      <c r="F30" s="27"/>
      <c r="G30" s="27">
        <f t="shared" si="10"/>
        <v>0</v>
      </c>
      <c r="H30" s="27"/>
      <c r="I30" s="27"/>
      <c r="J30" s="27">
        <f t="shared" si="11"/>
        <v>0</v>
      </c>
      <c r="K30" s="27"/>
      <c r="L30" s="27"/>
      <c r="M30" s="27">
        <f t="shared" si="12"/>
        <v>0</v>
      </c>
      <c r="N30" s="27"/>
      <c r="O30" s="27"/>
      <c r="P30" s="27">
        <f t="shared" si="13"/>
        <v>0</v>
      </c>
      <c r="Q30" s="27"/>
      <c r="R30" s="27"/>
      <c r="S30" s="27">
        <v>276.74177000000003</v>
      </c>
      <c r="T30" s="28" t="e">
        <f>S30-#REF!</f>
        <v>#REF!</v>
      </c>
      <c r="U30" s="9">
        <f>_xlfn.IFERROR(S30/#REF!,)</f>
        <v>0</v>
      </c>
    </row>
    <row r="31" spans="1:21" ht="15">
      <c r="A31" s="15" t="s">
        <v>46</v>
      </c>
      <c r="B31" s="24">
        <f t="shared" si="7"/>
        <v>0</v>
      </c>
      <c r="C31" s="24">
        <f t="shared" si="8"/>
        <v>0</v>
      </c>
      <c r="D31" s="24">
        <f t="shared" si="9"/>
        <v>0</v>
      </c>
      <c r="E31" s="27"/>
      <c r="F31" s="27"/>
      <c r="G31" s="27">
        <f t="shared" si="10"/>
        <v>0</v>
      </c>
      <c r="H31" s="27"/>
      <c r="I31" s="27"/>
      <c r="J31" s="27">
        <f t="shared" si="11"/>
        <v>0</v>
      </c>
      <c r="K31" s="27"/>
      <c r="L31" s="27"/>
      <c r="M31" s="27">
        <f t="shared" si="12"/>
        <v>0</v>
      </c>
      <c r="N31" s="27"/>
      <c r="O31" s="27"/>
      <c r="P31" s="27">
        <f t="shared" si="13"/>
        <v>0</v>
      </c>
      <c r="Q31" s="27"/>
      <c r="R31" s="27"/>
      <c r="S31" s="27">
        <v>0</v>
      </c>
      <c r="T31" s="28" t="e">
        <f>S31-#REF!</f>
        <v>#REF!</v>
      </c>
      <c r="U31" s="9">
        <f>_xlfn.IFERROR(S31/#REF!,)</f>
        <v>0</v>
      </c>
    </row>
    <row r="32" spans="1:21" ht="15">
      <c r="A32" s="15" t="s">
        <v>8</v>
      </c>
      <c r="B32" s="24">
        <f t="shared" si="7"/>
        <v>0</v>
      </c>
      <c r="C32" s="24">
        <f t="shared" si="8"/>
        <v>0</v>
      </c>
      <c r="D32" s="24">
        <f t="shared" si="9"/>
        <v>0</v>
      </c>
      <c r="E32" s="27"/>
      <c r="F32" s="27"/>
      <c r="G32" s="27">
        <f t="shared" si="10"/>
        <v>0</v>
      </c>
      <c r="H32" s="27"/>
      <c r="I32" s="27"/>
      <c r="J32" s="27">
        <f t="shared" si="11"/>
        <v>0</v>
      </c>
      <c r="K32" s="27"/>
      <c r="L32" s="27"/>
      <c r="M32" s="27">
        <f t="shared" si="12"/>
        <v>0</v>
      </c>
      <c r="N32" s="27"/>
      <c r="O32" s="27"/>
      <c r="P32" s="27">
        <f t="shared" si="13"/>
        <v>0</v>
      </c>
      <c r="Q32" s="27"/>
      <c r="R32" s="27"/>
      <c r="S32" s="27">
        <v>0</v>
      </c>
      <c r="T32" s="28" t="e">
        <f>S32-#REF!</f>
        <v>#REF!</v>
      </c>
      <c r="U32" s="9">
        <f>_xlfn.IFERROR(S32/#REF!,)</f>
        <v>0</v>
      </c>
    </row>
    <row r="33" spans="1:21" s="2" customFormat="1" ht="15.75">
      <c r="A33" s="15" t="s">
        <v>47</v>
      </c>
      <c r="B33" s="24">
        <f t="shared" si="7"/>
        <v>0</v>
      </c>
      <c r="C33" s="24">
        <f t="shared" si="8"/>
        <v>0</v>
      </c>
      <c r="D33" s="24">
        <f t="shared" si="9"/>
        <v>0</v>
      </c>
      <c r="E33" s="27"/>
      <c r="F33" s="27"/>
      <c r="G33" s="27">
        <f t="shared" si="10"/>
        <v>0</v>
      </c>
      <c r="H33" s="27"/>
      <c r="I33" s="27"/>
      <c r="J33" s="27">
        <f t="shared" si="11"/>
        <v>0</v>
      </c>
      <c r="K33" s="27"/>
      <c r="L33" s="27"/>
      <c r="M33" s="27">
        <f t="shared" si="12"/>
        <v>0</v>
      </c>
      <c r="N33" s="27"/>
      <c r="O33" s="27"/>
      <c r="P33" s="27">
        <f t="shared" si="13"/>
        <v>0</v>
      </c>
      <c r="Q33" s="27"/>
      <c r="R33" s="27"/>
      <c r="S33" s="27">
        <v>0</v>
      </c>
      <c r="T33" s="28" t="e">
        <f>S33-#REF!</f>
        <v>#REF!</v>
      </c>
      <c r="U33" s="9">
        <f>_xlfn.IFERROR(S33/#REF!,)</f>
        <v>0</v>
      </c>
    </row>
    <row r="34" spans="1:21" ht="15">
      <c r="A34" s="15" t="s">
        <v>21</v>
      </c>
      <c r="B34" s="24">
        <f t="shared" si="7"/>
        <v>0</v>
      </c>
      <c r="C34" s="24">
        <f t="shared" si="8"/>
        <v>0</v>
      </c>
      <c r="D34" s="24">
        <f t="shared" si="9"/>
        <v>0</v>
      </c>
      <c r="E34" s="27"/>
      <c r="F34" s="27"/>
      <c r="G34" s="27">
        <f t="shared" si="10"/>
        <v>0</v>
      </c>
      <c r="H34" s="27"/>
      <c r="I34" s="27"/>
      <c r="J34" s="27">
        <f t="shared" si="11"/>
        <v>0</v>
      </c>
      <c r="K34" s="27"/>
      <c r="L34" s="27"/>
      <c r="M34" s="27">
        <f t="shared" si="12"/>
        <v>0</v>
      </c>
      <c r="N34" s="27"/>
      <c r="O34" s="27"/>
      <c r="P34" s="27">
        <f t="shared" si="13"/>
        <v>0</v>
      </c>
      <c r="Q34" s="27"/>
      <c r="R34" s="27"/>
      <c r="S34" s="27">
        <v>0</v>
      </c>
      <c r="T34" s="28" t="e">
        <f>S34-#REF!</f>
        <v>#REF!</v>
      </c>
      <c r="U34" s="9">
        <f>_xlfn.IFERROR(S34/#REF!,)</f>
        <v>0</v>
      </c>
    </row>
    <row r="35" spans="1:21" ht="15">
      <c r="A35" s="15" t="s">
        <v>22</v>
      </c>
      <c r="B35" s="24">
        <f t="shared" si="7"/>
        <v>20637850</v>
      </c>
      <c r="C35" s="24">
        <f t="shared" si="8"/>
        <v>18672493.65</v>
      </c>
      <c r="D35" s="24">
        <f t="shared" si="9"/>
        <v>1965356.3500000015</v>
      </c>
      <c r="E35" s="27"/>
      <c r="F35" s="27"/>
      <c r="G35" s="27">
        <f t="shared" si="10"/>
        <v>0</v>
      </c>
      <c r="H35" s="27"/>
      <c r="I35" s="27"/>
      <c r="J35" s="27">
        <f t="shared" si="11"/>
        <v>0</v>
      </c>
      <c r="K35" s="27">
        <v>20637850</v>
      </c>
      <c r="L35" s="27">
        <v>18672493.65</v>
      </c>
      <c r="M35" s="27">
        <f t="shared" si="12"/>
        <v>1965356.3500000015</v>
      </c>
      <c r="N35" s="27"/>
      <c r="O35" s="27"/>
      <c r="P35" s="27">
        <f t="shared" si="13"/>
        <v>0</v>
      </c>
      <c r="Q35" s="27"/>
      <c r="R35" s="27"/>
      <c r="S35" s="27">
        <v>18672.49364</v>
      </c>
      <c r="T35" s="28" t="e">
        <f>S35-#REF!</f>
        <v>#REF!</v>
      </c>
      <c r="U35" s="9">
        <f>_xlfn.IFERROR(S35/#REF!,)</f>
        <v>0</v>
      </c>
    </row>
    <row r="36" spans="1:21" s="2" customFormat="1" ht="15.75">
      <c r="A36" s="15" t="s">
        <v>23</v>
      </c>
      <c r="B36" s="24">
        <f t="shared" si="7"/>
        <v>0</v>
      </c>
      <c r="C36" s="24">
        <f t="shared" si="8"/>
        <v>0</v>
      </c>
      <c r="D36" s="24">
        <f t="shared" si="9"/>
        <v>0</v>
      </c>
      <c r="E36" s="27"/>
      <c r="F36" s="27"/>
      <c r="G36" s="27">
        <f t="shared" si="10"/>
        <v>0</v>
      </c>
      <c r="H36" s="27"/>
      <c r="I36" s="27"/>
      <c r="J36" s="27">
        <f t="shared" si="11"/>
        <v>0</v>
      </c>
      <c r="K36" s="27"/>
      <c r="L36" s="27"/>
      <c r="M36" s="27">
        <f t="shared" si="12"/>
        <v>0</v>
      </c>
      <c r="N36" s="27"/>
      <c r="O36" s="27"/>
      <c r="P36" s="27">
        <f t="shared" si="13"/>
        <v>0</v>
      </c>
      <c r="Q36" s="27"/>
      <c r="R36" s="27"/>
      <c r="S36" s="27">
        <v>37196.27591</v>
      </c>
      <c r="T36" s="28" t="e">
        <f>S36-#REF!</f>
        <v>#REF!</v>
      </c>
      <c r="U36" s="9">
        <f>_xlfn.IFERROR(S36/#REF!,)</f>
        <v>0</v>
      </c>
    </row>
    <row r="37" spans="1:21" ht="15.75" thickBot="1">
      <c r="A37" s="17" t="s">
        <v>24</v>
      </c>
      <c r="B37" s="39">
        <f t="shared" si="7"/>
        <v>0</v>
      </c>
      <c r="C37" s="39">
        <f t="shared" si="8"/>
        <v>0</v>
      </c>
      <c r="D37" s="39">
        <f t="shared" si="9"/>
        <v>0</v>
      </c>
      <c r="E37" s="31"/>
      <c r="F37" s="31"/>
      <c r="G37" s="31">
        <f t="shared" si="10"/>
        <v>0</v>
      </c>
      <c r="H37" s="31"/>
      <c r="I37" s="31"/>
      <c r="J37" s="31">
        <f t="shared" si="11"/>
        <v>0</v>
      </c>
      <c r="K37" s="31"/>
      <c r="L37" s="31"/>
      <c r="M37" s="31">
        <f t="shared" si="12"/>
        <v>0</v>
      </c>
      <c r="N37" s="31"/>
      <c r="O37" s="31"/>
      <c r="P37" s="31">
        <f t="shared" si="13"/>
        <v>0</v>
      </c>
      <c r="Q37" s="31"/>
      <c r="R37" s="31"/>
      <c r="S37" s="31">
        <v>2791.89266</v>
      </c>
      <c r="T37" s="32" t="e">
        <f>S37-#REF!</f>
        <v>#REF!</v>
      </c>
      <c r="U37" s="14">
        <f>_xlfn.IFERROR(S37/#REF!,)</f>
        <v>0</v>
      </c>
    </row>
    <row r="38" spans="1:21" ht="24.75" customHeight="1" thickBot="1">
      <c r="A38" s="37" t="s">
        <v>27</v>
      </c>
      <c r="B38" s="40"/>
      <c r="C38" s="41"/>
      <c r="D38" s="42"/>
      <c r="E38" s="38"/>
      <c r="F38" s="33"/>
      <c r="G38" s="33"/>
      <c r="H38" s="33"/>
      <c r="I38" s="33"/>
      <c r="J38" s="33"/>
      <c r="K38" s="33"/>
      <c r="L38" s="33"/>
      <c r="M38" s="33"/>
      <c r="N38" s="33"/>
      <c r="O38" s="33"/>
      <c r="P38" s="33"/>
      <c r="Q38" s="33"/>
      <c r="R38" s="33"/>
      <c r="S38" s="33">
        <f>+S9+S10+S11+S12+S13+S14+S22+S23+S21+S24+S25+S26+S27+S28+S29+S30+S31+S32+S33+S34+S35+S36+S37</f>
        <v>490251.8302800001</v>
      </c>
      <c r="T38" s="34" t="e">
        <f>S38-#REF!</f>
        <v>#REF!</v>
      </c>
      <c r="U38" s="20">
        <f>_xlfn.IFERROR(S38/#REF!,)</f>
        <v>0</v>
      </c>
    </row>
  </sheetData>
  <sheetProtection/>
  <mergeCells count="28">
    <mergeCell ref="L6:L8"/>
    <mergeCell ref="M6:M8"/>
    <mergeCell ref="N6:N8"/>
    <mergeCell ref="O6:O8"/>
    <mergeCell ref="P6:P8"/>
    <mergeCell ref="J6:J8"/>
    <mergeCell ref="K6:K8"/>
    <mergeCell ref="B5:D5"/>
    <mergeCell ref="B6:B8"/>
    <mergeCell ref="C6:C8"/>
    <mergeCell ref="D6:D8"/>
    <mergeCell ref="E5:G5"/>
    <mergeCell ref="A1:U1"/>
    <mergeCell ref="A2:U2"/>
    <mergeCell ref="A3:U3"/>
    <mergeCell ref="A5:A7"/>
    <mergeCell ref="S5:S7"/>
    <mergeCell ref="T5:U5"/>
    <mergeCell ref="T6:T7"/>
    <mergeCell ref="U6:U7"/>
    <mergeCell ref="N5:P5"/>
    <mergeCell ref="H5:J5"/>
    <mergeCell ref="K5:M5"/>
    <mergeCell ref="E6:E8"/>
    <mergeCell ref="F6:F8"/>
    <mergeCell ref="G6:G8"/>
    <mergeCell ref="H6:H8"/>
    <mergeCell ref="I6:I8"/>
  </mergeCells>
  <printOptions horizontalCentered="1"/>
  <pageMargins left="0.1968503937007874" right="0.1968503937007874" top="0.3937007874015748" bottom="0.1968503937007874"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Jasur Buriyev</dc:creator>
  <cp:keywords/>
  <dc:description/>
  <cp:lastModifiedBy>user</cp:lastModifiedBy>
  <cp:lastPrinted>2019-07-16T07:45:55Z</cp:lastPrinted>
  <dcterms:created xsi:type="dcterms:W3CDTF">2011-07-06T04:51:46Z</dcterms:created>
  <dcterms:modified xsi:type="dcterms:W3CDTF">2019-08-07T15:52:49Z</dcterms:modified>
  <cp:category/>
  <cp:version/>
  <cp:contentType/>
  <cp:contentStatus/>
</cp:coreProperties>
</file>